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s-aki\AppData\Local\Box\Box Edit\Documents\L5H3lZ0n0EqVKnuWaDDenQ==\"/>
    </mc:Choice>
  </mc:AlternateContent>
  <xr:revisionPtr revIDLastSave="0" documentId="13_ncr:1_{763977AE-A715-46A7-994E-B0E53B3933C5}" xr6:coauthVersionLast="47" xr6:coauthVersionMax="47" xr10:uidLastSave="{00000000-0000-0000-0000-000000000000}"/>
  <workbookProtection lockStructure="1"/>
  <bookViews>
    <workbookView xWindow="1410" yWindow="1380" windowWidth="23010" windowHeight="12360" xr2:uid="{00000000-000D-0000-FFFF-FFFF00000000}"/>
  </bookViews>
  <sheets>
    <sheet name="算定ツール" sheetId="1" r:id="rId1"/>
    <sheet name="留意事項" sheetId="6" r:id="rId2"/>
    <sheet name="リストボックス" sheetId="4" state="hidden" r:id="rId3"/>
    <sheet name="計算シート" sheetId="3" state="hidden" r:id="rId4"/>
    <sheet name="更新履歴" sheetId="2" state="hidden" r:id="rId5"/>
  </sheets>
  <definedNames>
    <definedName name="_xlnm._FilterDatabase" localSheetId="3" hidden="1">計算シート!$A$1:$F$35</definedName>
    <definedName name="_xlnm.Print_Area" localSheetId="0">算定ツール!$A$2:$H$29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D15" i="3"/>
  <c r="C15" i="3"/>
  <c r="C30" i="3" l="1"/>
  <c r="C29" i="3"/>
  <c r="C31" i="3" s="1"/>
  <c r="C28" i="3"/>
  <c r="C34" i="3" l="1"/>
  <c r="E22" i="3"/>
  <c r="D22" i="3"/>
  <c r="C22" i="3"/>
  <c r="C9" i="3" l="1"/>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B11" i="1" l="1"/>
  <c r="B12" i="1" s="1"/>
  <c r="B13" i="1" s="1"/>
  <c r="B14" i="1" s="1"/>
  <c r="B15" i="1" s="1"/>
  <c r="B16" i="1" l="1"/>
  <c r="B17" i="1" s="1"/>
  <c r="B18" i="1" s="1"/>
  <c r="B19" i="1" s="1"/>
  <c r="B20" i="1" s="1"/>
  <c r="B21" i="1" s="1"/>
  <c r="B23" i="1" s="1"/>
  <c r="E19" i="3"/>
  <c r="E14" i="3"/>
  <c r="E13" i="3"/>
  <c r="E12" i="3"/>
  <c r="E20" i="3" s="1"/>
  <c r="E11" i="3"/>
  <c r="D19" i="3"/>
  <c r="D14" i="3"/>
  <c r="D13" i="3"/>
  <c r="D12" i="3"/>
  <c r="D20" i="3" s="1"/>
  <c r="D11" i="3"/>
  <c r="C19" i="3"/>
  <c r="C14" i="3"/>
  <c r="C13" i="3"/>
  <c r="C12" i="3"/>
  <c r="C20" i="3" s="1"/>
  <c r="C11" i="3"/>
  <c r="C3" i="3"/>
  <c r="C4" i="3" s="1"/>
  <c r="C7" i="1" s="1"/>
  <c r="C2" i="3"/>
  <c r="C7" i="3" l="1"/>
  <c r="I5" i="4"/>
  <c r="I6" i="4"/>
  <c r="D26" i="3"/>
  <c r="C26" i="3"/>
  <c r="C6" i="3"/>
  <c r="C8" i="3" s="1"/>
  <c r="C5" i="3"/>
  <c r="H3" i="1"/>
  <c r="C10" i="3" l="1"/>
  <c r="C24" i="3" s="1"/>
  <c r="E16" i="3"/>
  <c r="D16" i="3"/>
  <c r="C16" i="3"/>
  <c r="E26" i="3"/>
  <c r="G4" i="1"/>
  <c r="E17" i="3" l="1"/>
  <c r="E18" i="3" s="1"/>
  <c r="E21" i="3" s="1"/>
  <c r="D17" i="3"/>
  <c r="D18" i="3" s="1"/>
  <c r="D21" i="3" s="1"/>
  <c r="D23" i="3" s="1"/>
  <c r="C17" i="3"/>
  <c r="C18" i="3" s="1"/>
  <c r="C21" i="3" s="1"/>
  <c r="C23" i="3" s="1"/>
  <c r="E23" i="3" l="1"/>
  <c r="E25" i="3" s="1"/>
  <c r="F25" i="1" l="1"/>
  <c r="D24" i="3"/>
  <c r="D25" i="3" s="1"/>
  <c r="E25" i="1" s="1"/>
  <c r="C25" i="3"/>
  <c r="C27" i="3" l="1"/>
  <c r="C32" i="3" s="1"/>
  <c r="C35" i="3" s="1"/>
  <c r="D29" i="1" s="1"/>
  <c r="D28" i="1"/>
  <c r="D25" i="1"/>
  <c r="C33" i="3" l="1"/>
  <c r="E29" i="1" s="1"/>
</calcChain>
</file>

<file path=xl/sharedStrings.xml><?xml version="1.0" encoding="utf-8"?>
<sst xmlns="http://schemas.openxmlformats.org/spreadsheetml/2006/main" count="223" uniqueCount="181">
  <si>
    <t>円</t>
    <rPh sb="0" eb="1">
      <t>エン</t>
    </rPh>
    <phoneticPr fontId="1"/>
  </si>
  <si>
    <t>減免額算定基準額</t>
    <rPh sb="0" eb="2">
      <t>ゲンメン</t>
    </rPh>
    <rPh sb="2" eb="3">
      <t>ガク</t>
    </rPh>
    <rPh sb="3" eb="5">
      <t>サンテイ</t>
    </rPh>
    <rPh sb="5" eb="7">
      <t>キジュン</t>
    </rPh>
    <rPh sb="7" eb="8">
      <t>ガク</t>
    </rPh>
    <phoneticPr fontId="1"/>
  </si>
  <si>
    <t>合計所得金額</t>
    <rPh sb="0" eb="2">
      <t>ゴウケイ</t>
    </rPh>
    <rPh sb="2" eb="4">
      <t>ショトク</t>
    </rPh>
    <rPh sb="4" eb="6">
      <t>キンガク</t>
    </rPh>
    <phoneticPr fontId="1"/>
  </si>
  <si>
    <t>総所得金額等</t>
    <rPh sb="0" eb="3">
      <t>ソウショトク</t>
    </rPh>
    <rPh sb="3" eb="5">
      <t>キンガク</t>
    </rPh>
    <rPh sb="5" eb="6">
      <t>トウ</t>
    </rPh>
    <phoneticPr fontId="1"/>
  </si>
  <si>
    <t>人</t>
    <rPh sb="0" eb="1">
      <t>ヒト</t>
    </rPh>
    <phoneticPr fontId="1"/>
  </si>
  <si>
    <t>自動計算のため何も入力しないこと</t>
    <rPh sb="0" eb="2">
      <t>ジドウ</t>
    </rPh>
    <rPh sb="2" eb="4">
      <t>ケイサン</t>
    </rPh>
    <rPh sb="7" eb="8">
      <t>ナニ</t>
    </rPh>
    <rPh sb="9" eb="11">
      <t>ニュウリョク</t>
    </rPh>
    <phoneticPr fontId="1"/>
  </si>
  <si>
    <t>★</t>
    <phoneticPr fontId="1"/>
  </si>
  <si>
    <t>課税証明書等から、該当する額を転記</t>
    <rPh sb="0" eb="2">
      <t>カゼイ</t>
    </rPh>
    <rPh sb="2" eb="5">
      <t>ショウメイショ</t>
    </rPh>
    <rPh sb="5" eb="6">
      <t>トウ</t>
    </rPh>
    <rPh sb="9" eb="11">
      <t>ガイトウ</t>
    </rPh>
    <rPh sb="13" eb="14">
      <t>ガク</t>
    </rPh>
    <rPh sb="15" eb="17">
      <t>テンキ</t>
    </rPh>
    <phoneticPr fontId="1"/>
  </si>
  <si>
    <t>（説明）</t>
    <rPh sb="1" eb="3">
      <t>セツメイ</t>
    </rPh>
    <phoneticPr fontId="1"/>
  </si>
  <si>
    <t>（項目）</t>
    <rPh sb="1" eb="3">
      <t>コウモク</t>
    </rPh>
    <phoneticPr fontId="1"/>
  </si>
  <si>
    <t>減免区分</t>
    <rPh sb="0" eb="2">
      <t>ゲンメン</t>
    </rPh>
    <rPh sb="2" eb="4">
      <t>クブン</t>
    </rPh>
    <phoneticPr fontId="1"/>
  </si>
  <si>
    <t>１月１日時点で（※）、生活保護法による生活扶助を受けている。</t>
    <rPh sb="1" eb="2">
      <t>ガツ</t>
    </rPh>
    <rPh sb="3" eb="4">
      <t>ニチ</t>
    </rPh>
    <rPh sb="4" eb="6">
      <t>ジテン</t>
    </rPh>
    <rPh sb="11" eb="13">
      <t>セイカツ</t>
    </rPh>
    <rPh sb="13" eb="16">
      <t>ホゴホウ</t>
    </rPh>
    <rPh sb="19" eb="21">
      <t>セイカツ</t>
    </rPh>
    <rPh sb="21" eb="23">
      <t>フジョ</t>
    </rPh>
    <rPh sb="24" eb="25">
      <t>ウ</t>
    </rPh>
    <phoneticPr fontId="1"/>
  </si>
  <si>
    <t>指定都市に課税されている</t>
    <rPh sb="0" eb="2">
      <t>シテイ</t>
    </rPh>
    <rPh sb="2" eb="4">
      <t>トシ</t>
    </rPh>
    <rPh sb="5" eb="7">
      <t>カゼイ</t>
    </rPh>
    <phoneticPr fontId="1"/>
  </si>
  <si>
    <t>プルダウンから選択。指定都市の場合は「はい」、指定都市以外は「いいえ」を選択。</t>
    <rPh sb="7" eb="9">
      <t>センタク</t>
    </rPh>
    <rPh sb="10" eb="12">
      <t>シテイ</t>
    </rPh>
    <rPh sb="12" eb="14">
      <t>トシ</t>
    </rPh>
    <rPh sb="15" eb="17">
      <t>バアイ</t>
    </rPh>
    <rPh sb="23" eb="25">
      <t>シテイ</t>
    </rPh>
    <rPh sb="25" eb="27">
      <t>トシ</t>
    </rPh>
    <rPh sb="27" eb="29">
      <t>イガイ</t>
    </rPh>
    <rPh sb="36" eb="38">
      <t>センタク</t>
    </rPh>
    <phoneticPr fontId="1"/>
  </si>
  <si>
    <t>更新年月</t>
    <rPh sb="0" eb="2">
      <t>コウシン</t>
    </rPh>
    <rPh sb="2" eb="4">
      <t>ネンゲツ</t>
    </rPh>
    <phoneticPr fontId="1"/>
  </si>
  <si>
    <t>内容</t>
    <rPh sb="0" eb="2">
      <t>ナイヨウ</t>
    </rPh>
    <phoneticPr fontId="1"/>
  </si>
  <si>
    <t>リリース</t>
    <phoneticPr fontId="1"/>
  </si>
  <si>
    <t>生計維持者１</t>
    <rPh sb="0" eb="2">
      <t>セイケイ</t>
    </rPh>
    <rPh sb="2" eb="4">
      <t>イジ</t>
    </rPh>
    <rPh sb="4" eb="5">
      <t>シャ</t>
    </rPh>
    <phoneticPr fontId="1"/>
  </si>
  <si>
    <t>生計維持者２</t>
    <rPh sb="0" eb="5">
      <t>セイケイイジシャ</t>
    </rPh>
    <phoneticPr fontId="1"/>
  </si>
  <si>
    <t>学生等　本人</t>
    <rPh sb="0" eb="2">
      <t>ガクセイ</t>
    </rPh>
    <rPh sb="2" eb="3">
      <t>トウ</t>
    </rPh>
    <rPh sb="4" eb="6">
      <t>ホンニン</t>
    </rPh>
    <phoneticPr fontId="1"/>
  </si>
  <si>
    <t>単位</t>
    <rPh sb="0" eb="2">
      <t>タンイ</t>
    </rPh>
    <phoneticPr fontId="1"/>
  </si>
  <si>
    <t>円</t>
    <rPh sb="0" eb="1">
      <t>エン</t>
    </rPh>
    <phoneticPr fontId="1"/>
  </si>
  <si>
    <t xml:space="preserve">減免額算定基準額 </t>
    <rPh sb="0" eb="2">
      <t>ゲンメン</t>
    </rPh>
    <rPh sb="2" eb="3">
      <t>ガク</t>
    </rPh>
    <rPh sb="3" eb="5">
      <t>サンテイ</t>
    </rPh>
    <rPh sb="5" eb="7">
      <t>キジュン</t>
    </rPh>
    <rPh sb="7" eb="8">
      <t>ガク</t>
    </rPh>
    <phoneticPr fontId="1"/>
  </si>
  <si>
    <t>（記入欄）</t>
    <phoneticPr fontId="1"/>
  </si>
  <si>
    <t>生計維持者の数</t>
    <rPh sb="0" eb="2">
      <t>セイケイ</t>
    </rPh>
    <rPh sb="2" eb="4">
      <t>イジ</t>
    </rPh>
    <rPh sb="4" eb="5">
      <t>シャ</t>
    </rPh>
    <rPh sb="6" eb="7">
      <t>カズ</t>
    </rPh>
    <phoneticPr fontId="12"/>
  </si>
  <si>
    <t>コード</t>
    <phoneticPr fontId="12"/>
  </si>
  <si>
    <t>２人</t>
    <rPh sb="1" eb="2">
      <t>ニン</t>
    </rPh>
    <phoneticPr fontId="12"/>
  </si>
  <si>
    <t>１人</t>
    <rPh sb="1" eb="2">
      <t>ニン</t>
    </rPh>
    <phoneticPr fontId="12"/>
  </si>
  <si>
    <t>独立生計</t>
    <rPh sb="0" eb="2">
      <t>ドクリツ</t>
    </rPh>
    <rPh sb="2" eb="4">
      <t>セイケイ</t>
    </rPh>
    <phoneticPr fontId="12"/>
  </si>
  <si>
    <t>生活扶助</t>
    <rPh sb="0" eb="2">
      <t>セイカツ</t>
    </rPh>
    <rPh sb="2" eb="4">
      <t>フジョ</t>
    </rPh>
    <phoneticPr fontId="12"/>
  </si>
  <si>
    <t>生計維持者の数</t>
    <rPh sb="0" eb="2">
      <t>セイケイ</t>
    </rPh>
    <rPh sb="2" eb="4">
      <t>イジ</t>
    </rPh>
    <rPh sb="4" eb="5">
      <t>シャ</t>
    </rPh>
    <rPh sb="6" eb="7">
      <t>カズ</t>
    </rPh>
    <phoneticPr fontId="1"/>
  </si>
  <si>
    <t>必要な証明書の年度
（自動計算）</t>
    <rPh sb="0" eb="2">
      <t>ヒツヨウ</t>
    </rPh>
    <rPh sb="3" eb="6">
      <t>ショウメイショ</t>
    </rPh>
    <rPh sb="7" eb="9">
      <t>ネンド</t>
    </rPh>
    <rPh sb="11" eb="13">
      <t>ジドウ</t>
    </rPh>
    <rPh sb="13" eb="15">
      <t>ケイサン</t>
    </rPh>
    <phoneticPr fontId="1"/>
  </si>
  <si>
    <t>いいえ</t>
    <phoneticPr fontId="12"/>
  </si>
  <si>
    <t>はい</t>
    <phoneticPr fontId="12"/>
  </si>
  <si>
    <t>非該当</t>
    <rPh sb="0" eb="3">
      <t>ヒガイトウ</t>
    </rPh>
    <phoneticPr fontId="1"/>
  </si>
  <si>
    <t>生計維持者１</t>
    <rPh sb="0" eb="2">
      <t>セイケイ</t>
    </rPh>
    <rPh sb="2" eb="4">
      <t>イジ</t>
    </rPh>
    <rPh sb="4" eb="5">
      <t>シャ</t>
    </rPh>
    <phoneticPr fontId="12"/>
  </si>
  <si>
    <t>生計維持者２</t>
    <rPh sb="0" eb="2">
      <t>セイケイ</t>
    </rPh>
    <rPh sb="2" eb="4">
      <t>イジ</t>
    </rPh>
    <rPh sb="4" eb="5">
      <t>シャ</t>
    </rPh>
    <phoneticPr fontId="12"/>
  </si>
  <si>
    <t>本人</t>
    <rPh sb="0" eb="2">
      <t>ホンニン</t>
    </rPh>
    <phoneticPr fontId="12"/>
  </si>
  <si>
    <t>生計維持者区分</t>
    <rPh sb="0" eb="2">
      <t>セイケイ</t>
    </rPh>
    <rPh sb="2" eb="4">
      <t>イジ</t>
    </rPh>
    <rPh sb="4" eb="5">
      <t>シャ</t>
    </rPh>
    <rPh sb="5" eb="7">
      <t>クブン</t>
    </rPh>
    <phoneticPr fontId="12"/>
  </si>
  <si>
    <t>賦課期日</t>
    <rPh sb="0" eb="2">
      <t>フカ</t>
    </rPh>
    <rPh sb="2" eb="4">
      <t>キジツ</t>
    </rPh>
    <phoneticPr fontId="12"/>
  </si>
  <si>
    <t>指定都市</t>
    <rPh sb="0" eb="2">
      <t>シテイ</t>
    </rPh>
    <rPh sb="2" eb="4">
      <t>トシ</t>
    </rPh>
    <phoneticPr fontId="12"/>
  </si>
  <si>
    <t>合計所得金額</t>
    <rPh sb="0" eb="2">
      <t>ゴウケイ</t>
    </rPh>
    <rPh sb="2" eb="4">
      <t>ショトク</t>
    </rPh>
    <rPh sb="4" eb="6">
      <t>キンガク</t>
    </rPh>
    <phoneticPr fontId="12"/>
  </si>
  <si>
    <t>総所得金額等</t>
    <rPh sb="0" eb="1">
      <t>ソウ</t>
    </rPh>
    <rPh sb="1" eb="3">
      <t>ショトク</t>
    </rPh>
    <rPh sb="3" eb="5">
      <t>キンガク</t>
    </rPh>
    <rPh sb="5" eb="6">
      <t>トウ</t>
    </rPh>
    <phoneticPr fontId="12"/>
  </si>
  <si>
    <t>扶養親族数</t>
    <rPh sb="0" eb="2">
      <t>フヨウ</t>
    </rPh>
    <rPh sb="2" eb="4">
      <t>シンゾク</t>
    </rPh>
    <rPh sb="4" eb="5">
      <t>スウ</t>
    </rPh>
    <phoneticPr fontId="12"/>
  </si>
  <si>
    <t>非課税限度</t>
    <rPh sb="0" eb="3">
      <t>ヒカゼイ</t>
    </rPh>
    <rPh sb="3" eb="5">
      <t>ゲンド</t>
    </rPh>
    <phoneticPr fontId="12"/>
  </si>
  <si>
    <t>非課税の基準</t>
    <rPh sb="0" eb="3">
      <t>ヒカゼイ</t>
    </rPh>
    <rPh sb="4" eb="6">
      <t>キジュン</t>
    </rPh>
    <phoneticPr fontId="12"/>
  </si>
  <si>
    <t>課税標準額</t>
    <rPh sb="0" eb="2">
      <t>カゼイ</t>
    </rPh>
    <rPh sb="2" eb="4">
      <t>ヒョウジュン</t>
    </rPh>
    <rPh sb="4" eb="5">
      <t>ガク</t>
    </rPh>
    <phoneticPr fontId="1"/>
  </si>
  <si>
    <t>課税標準額</t>
    <rPh sb="0" eb="2">
      <t>カゼイ</t>
    </rPh>
    <rPh sb="2" eb="4">
      <t>ヒョウジュン</t>
    </rPh>
    <rPh sb="4" eb="5">
      <t>ガク</t>
    </rPh>
    <phoneticPr fontId="12"/>
  </si>
  <si>
    <t>調整控除額＋調整額</t>
    <rPh sb="0" eb="2">
      <t>チョウセイ</t>
    </rPh>
    <rPh sb="2" eb="4">
      <t>コウジョ</t>
    </rPh>
    <rPh sb="4" eb="5">
      <t>ガク</t>
    </rPh>
    <rPh sb="6" eb="8">
      <t>チョウセイ</t>
    </rPh>
    <rPh sb="8" eb="9">
      <t>ガク</t>
    </rPh>
    <phoneticPr fontId="12"/>
  </si>
  <si>
    <t>非課税判定</t>
    <rPh sb="0" eb="3">
      <t>ヒカゼイ</t>
    </rPh>
    <rPh sb="3" eb="5">
      <t>ハンテイ</t>
    </rPh>
    <phoneticPr fontId="12"/>
  </si>
  <si>
    <t>支援区分</t>
    <rPh sb="0" eb="2">
      <t>シエン</t>
    </rPh>
    <rPh sb="2" eb="4">
      <t>クブン</t>
    </rPh>
    <phoneticPr fontId="12"/>
  </si>
  <si>
    <t>税制改正新旧判定</t>
    <rPh sb="0" eb="2">
      <t>ゼイセイ</t>
    </rPh>
    <rPh sb="2" eb="4">
      <t>カイセイ</t>
    </rPh>
    <rPh sb="4" eb="6">
      <t>シンキュウ</t>
    </rPh>
    <rPh sb="6" eb="8">
      <t>ハンテイ</t>
    </rPh>
    <phoneticPr fontId="12"/>
  </si>
  <si>
    <t>2020年</t>
    <rPh sb="4" eb="5">
      <t>ネン</t>
    </rPh>
    <phoneticPr fontId="1"/>
  </si>
  <si>
    <t>2021年</t>
    <rPh sb="4" eb="5">
      <t>ネン</t>
    </rPh>
    <phoneticPr fontId="1"/>
  </si>
  <si>
    <t>2022年</t>
    <rPh sb="4" eb="5">
      <t>ネン</t>
    </rPh>
    <phoneticPr fontId="1"/>
  </si>
  <si>
    <t>1月</t>
    <rPh sb="1" eb="2">
      <t>ガツ</t>
    </rPh>
    <phoneticPr fontId="1"/>
  </si>
  <si>
    <t>3月</t>
  </si>
  <si>
    <t>2月</t>
    <rPh sb="1" eb="2">
      <t>ガツ</t>
    </rPh>
    <phoneticPr fontId="1"/>
  </si>
  <si>
    <t>4月</t>
  </si>
  <si>
    <t>5月</t>
  </si>
  <si>
    <t>6月</t>
  </si>
  <si>
    <t>7月</t>
  </si>
  <si>
    <t>8月</t>
  </si>
  <si>
    <t>9月</t>
  </si>
  <si>
    <t>10月</t>
  </si>
  <si>
    <t>11月</t>
  </si>
  <si>
    <t>12月</t>
  </si>
  <si>
    <t>仮適用年月日</t>
    <rPh sb="0" eb="1">
      <t>カリ</t>
    </rPh>
    <rPh sb="1" eb="3">
      <t>テキヨウ</t>
    </rPh>
    <rPh sb="3" eb="6">
      <t>ネンガッピ</t>
    </rPh>
    <phoneticPr fontId="12"/>
  </si>
  <si>
    <t>課税年度</t>
    <rPh sb="0" eb="2">
      <t>カゼイ</t>
    </rPh>
    <rPh sb="2" eb="4">
      <t>ネンド</t>
    </rPh>
    <phoneticPr fontId="1"/>
  </si>
  <si>
    <t>本人該当</t>
    <rPh sb="0" eb="2">
      <t>ホンニン</t>
    </rPh>
    <rPh sb="2" eb="4">
      <t>ガイトウ</t>
    </rPh>
    <phoneticPr fontId="12"/>
  </si>
  <si>
    <t>未入力項目チェック</t>
    <rPh sb="0" eb="3">
      <t>ミニュウリョク</t>
    </rPh>
    <rPh sb="3" eb="5">
      <t>コウモク</t>
    </rPh>
    <phoneticPr fontId="1"/>
  </si>
  <si>
    <t>R3.6税制改正対応につき、下記を修正</t>
    <rPh sb="4" eb="6">
      <t>ゼイセイ</t>
    </rPh>
    <rPh sb="6" eb="8">
      <t>カイセイ</t>
    </rPh>
    <rPh sb="8" eb="10">
      <t>タイオウ</t>
    </rPh>
    <rPh sb="14" eb="16">
      <t>カキ</t>
    </rPh>
    <rPh sb="17" eb="19">
      <t>シュウセイ</t>
    </rPh>
    <phoneticPr fontId="1"/>
  </si>
  <si>
    <t>・減免を適用する時期により税制改正が適用される時期が変わるため、適用時期を入力させるようにした。</t>
    <rPh sb="1" eb="3">
      <t>ゲンメン</t>
    </rPh>
    <rPh sb="4" eb="6">
      <t>テキヨウ</t>
    </rPh>
    <rPh sb="8" eb="10">
      <t>ジキ</t>
    </rPh>
    <rPh sb="13" eb="15">
      <t>ゼイセイ</t>
    </rPh>
    <rPh sb="15" eb="17">
      <t>カイセイ</t>
    </rPh>
    <rPh sb="18" eb="20">
      <t>テキヨウ</t>
    </rPh>
    <rPh sb="23" eb="25">
      <t>ジキ</t>
    </rPh>
    <rPh sb="26" eb="27">
      <t>カ</t>
    </rPh>
    <rPh sb="32" eb="34">
      <t>テキヨウ</t>
    </rPh>
    <rPh sb="34" eb="36">
      <t>ジキ</t>
    </rPh>
    <rPh sb="37" eb="39">
      <t>ニュウリョク</t>
    </rPh>
    <phoneticPr fontId="1"/>
  </si>
  <si>
    <t>・入力項目をチェックし、不足している場合は減免区分を返さないようにした。</t>
    <rPh sb="1" eb="3">
      <t>ニュウリョク</t>
    </rPh>
    <rPh sb="3" eb="5">
      <t>コウモク</t>
    </rPh>
    <rPh sb="12" eb="14">
      <t>フソク</t>
    </rPh>
    <rPh sb="18" eb="20">
      <t>バアイ</t>
    </rPh>
    <rPh sb="21" eb="23">
      <t>ゲンメン</t>
    </rPh>
    <rPh sb="23" eb="25">
      <t>クブン</t>
    </rPh>
    <rPh sb="26" eb="27">
      <t>カエ</t>
    </rPh>
    <phoneticPr fontId="1"/>
  </si>
  <si>
    <t>円</t>
    <rPh sb="0" eb="1">
      <t>エン</t>
    </rPh>
    <phoneticPr fontId="1"/>
  </si>
  <si>
    <t>・算定ツール（入力シート）のシート上ではなく「計算シート」を作成してそこで計算する形にした。</t>
    <rPh sb="1" eb="3">
      <t>サンテイ</t>
    </rPh>
    <rPh sb="7" eb="9">
      <t>ニュウリョク</t>
    </rPh>
    <rPh sb="17" eb="18">
      <t>ジョウ</t>
    </rPh>
    <rPh sb="23" eb="25">
      <t>ケイサン</t>
    </rPh>
    <rPh sb="30" eb="32">
      <t>サクセイ</t>
    </rPh>
    <rPh sb="37" eb="39">
      <t>ケイサン</t>
    </rPh>
    <rPh sb="41" eb="42">
      <t>カタチ</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</si>
  <si>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</si>
  <si>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</si>
  <si>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</si>
  <si>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</si>
  <si>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</si>
  <si>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</si>
  <si>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</si>
  <si>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</si>
  <si>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</si>
  <si>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備考</t>
    <rPh sb="0" eb="2">
      <t>ビコウ</t>
    </rPh>
    <phoneticPr fontId="1"/>
  </si>
  <si>
    <t>項目名</t>
    <rPh sb="0" eb="2">
      <t>コウモク</t>
    </rPh>
    <rPh sb="2" eb="3">
      <t>メイ</t>
    </rPh>
    <phoneticPr fontId="1"/>
  </si>
  <si>
    <t>番号</t>
    <rPh sb="0" eb="2">
      <t>バンゴウ</t>
    </rPh>
    <phoneticPr fontId="1"/>
  </si>
  <si>
    <t>0…入力項目に何らかの値が入力されている、1…入力項目に空欄がある</t>
    <rPh sb="2" eb="4">
      <t>ニュウリョク</t>
    </rPh>
    <rPh sb="4" eb="6">
      <t>コウモク</t>
    </rPh>
    <rPh sb="7" eb="8">
      <t>ナニ</t>
    </rPh>
    <rPh sb="11" eb="12">
      <t>アタイ</t>
    </rPh>
    <rPh sb="13" eb="15">
      <t>ニュウリョク</t>
    </rPh>
    <rPh sb="23" eb="25">
      <t>ニュウリョク</t>
    </rPh>
    <rPh sb="25" eb="27">
      <t>コウモク</t>
    </rPh>
    <rPh sb="28" eb="30">
      <t>クウラン</t>
    </rPh>
    <phoneticPr fontId="1"/>
  </si>
  <si>
    <t>1…合計所得金額≦非課税の基準または総所得金額等≦非課税限度に該当する</t>
    <rPh sb="2" eb="4">
      <t>ゴウケイ</t>
    </rPh>
    <rPh sb="4" eb="6">
      <t>ショトク</t>
    </rPh>
    <rPh sb="6" eb="8">
      <t>キンガク</t>
    </rPh>
    <rPh sb="9" eb="12">
      <t>ヒカゼイ</t>
    </rPh>
    <rPh sb="13" eb="15">
      <t>キジュン</t>
    </rPh>
    <rPh sb="18" eb="21">
      <t>ソウショトク</t>
    </rPh>
    <rPh sb="21" eb="23">
      <t>キンガク</t>
    </rPh>
    <rPh sb="23" eb="24">
      <t>トウ</t>
    </rPh>
    <rPh sb="25" eb="28">
      <t>ヒカゼイ</t>
    </rPh>
    <rPh sb="28" eb="30">
      <t>ゲンド</t>
    </rPh>
    <rPh sb="31" eb="33">
      <t>ガイトウ</t>
    </rPh>
    <phoneticPr fontId="1"/>
  </si>
  <si>
    <t>本人該当区分が非課税の基準に該当する場合125万円（R3.10以降は+10万円）</t>
    <rPh sb="0" eb="2">
      <t>ホンニン</t>
    </rPh>
    <rPh sb="2" eb="4">
      <t>ガイトウ</t>
    </rPh>
    <rPh sb="4" eb="6">
      <t>クブン</t>
    </rPh>
    <rPh sb="7" eb="10">
      <t>ヒカゼイ</t>
    </rPh>
    <rPh sb="11" eb="13">
      <t>キジュン</t>
    </rPh>
    <rPh sb="14" eb="16">
      <t>ガイトウ</t>
    </rPh>
    <rPh sb="18" eb="20">
      <t>バアイ</t>
    </rPh>
    <rPh sb="23" eb="25">
      <t>マンエン</t>
    </rPh>
    <rPh sb="31" eb="33">
      <t>イコウ</t>
    </rPh>
    <rPh sb="37" eb="39">
      <t>マンエン</t>
    </rPh>
    <phoneticPr fontId="1"/>
  </si>
  <si>
    <t>入力項目を数値化（なお、勤労学生は本人該当区分であるが非課税の基準に使わないため0を返す）</t>
    <rPh sb="0" eb="2">
      <t>ニュウリョク</t>
    </rPh>
    <rPh sb="2" eb="4">
      <t>コウモク</t>
    </rPh>
    <rPh sb="5" eb="8">
      <t>スウチカ</t>
    </rPh>
    <rPh sb="12" eb="14">
      <t>キンロウ</t>
    </rPh>
    <rPh sb="14" eb="16">
      <t>ガクセイ</t>
    </rPh>
    <rPh sb="17" eb="19">
      <t>ホンニン</t>
    </rPh>
    <rPh sb="19" eb="21">
      <t>ガイトウ</t>
    </rPh>
    <rPh sb="21" eb="23">
      <t>クブン</t>
    </rPh>
    <rPh sb="27" eb="30">
      <t>ヒカゼイ</t>
    </rPh>
    <rPh sb="31" eb="33">
      <t>キジュン</t>
    </rPh>
    <rPh sb="34" eb="35">
      <t>ツカ</t>
    </rPh>
    <rPh sb="42" eb="43">
      <t>カエ</t>
    </rPh>
    <phoneticPr fontId="1"/>
  </si>
  <si>
    <t>35万円+（1+扶養親族の数）+32万円（扶養親族１以上の場合のみ追加）（R3.10以降は計算結果に+10万円）</t>
    <rPh sb="2" eb="4">
      <t>マンエン</t>
    </rPh>
    <rPh sb="8" eb="10">
      <t>フヨウ</t>
    </rPh>
    <rPh sb="10" eb="12">
      <t>シンゾク</t>
    </rPh>
    <rPh sb="13" eb="14">
      <t>カズ</t>
    </rPh>
    <rPh sb="18" eb="20">
      <t>マンエン</t>
    </rPh>
    <rPh sb="21" eb="23">
      <t>フヨウ</t>
    </rPh>
    <rPh sb="23" eb="25">
      <t>シンゾク</t>
    </rPh>
    <rPh sb="26" eb="28">
      <t>イジョウ</t>
    </rPh>
    <rPh sb="29" eb="31">
      <t>バアイ</t>
    </rPh>
    <rPh sb="33" eb="35">
      <t>ツイカ</t>
    </rPh>
    <rPh sb="42" eb="44">
      <t>イコウ</t>
    </rPh>
    <rPh sb="45" eb="47">
      <t>ケイサン</t>
    </rPh>
    <rPh sb="47" eb="49">
      <t>ケッカ</t>
    </rPh>
    <rPh sb="53" eb="55">
      <t>マンエン</t>
    </rPh>
    <phoneticPr fontId="1"/>
  </si>
  <si>
    <t>入力値</t>
    <rPh sb="0" eb="2">
      <t>ニュウリョク</t>
    </rPh>
    <rPh sb="2" eb="3">
      <t>アタイ</t>
    </rPh>
    <phoneticPr fontId="1"/>
  </si>
  <si>
    <t>入力値の合計（指定都市居住の場合は3/4する）</t>
    <rPh sb="0" eb="2">
      <t>ニュウリョク</t>
    </rPh>
    <rPh sb="2" eb="3">
      <t>アタイ</t>
    </rPh>
    <rPh sb="4" eb="6">
      <t>ゴウケイ</t>
    </rPh>
    <rPh sb="7" eb="9">
      <t>シテイ</t>
    </rPh>
    <rPh sb="9" eb="11">
      <t>トシ</t>
    </rPh>
    <rPh sb="11" eb="13">
      <t>キョジュウ</t>
    </rPh>
    <rPh sb="14" eb="16">
      <t>バアイ</t>
    </rPh>
    <phoneticPr fontId="1"/>
  </si>
  <si>
    <t>入力項目を数値化</t>
    <phoneticPr fontId="1"/>
  </si>
  <si>
    <t>課税年度の初日の属する年の１月１日</t>
    <rPh sb="0" eb="2">
      <t>カゼイ</t>
    </rPh>
    <rPh sb="2" eb="4">
      <t>ネンド</t>
    </rPh>
    <rPh sb="5" eb="7">
      <t>ショニチ</t>
    </rPh>
    <rPh sb="8" eb="9">
      <t>ゾク</t>
    </rPh>
    <rPh sb="11" eb="12">
      <t>トシ</t>
    </rPh>
    <rPh sb="14" eb="15">
      <t>ガツ</t>
    </rPh>
    <rPh sb="16" eb="17">
      <t>ニチ</t>
    </rPh>
    <phoneticPr fontId="1"/>
  </si>
  <si>
    <t>9月までは仮適用年月日の前年、10～12月は当年</t>
    <rPh sb="1" eb="2">
      <t>ガツ</t>
    </rPh>
    <rPh sb="5" eb="6">
      <t>カリ</t>
    </rPh>
    <rPh sb="6" eb="8">
      <t>テキヨウ</t>
    </rPh>
    <rPh sb="8" eb="11">
      <t>ネンガッピ</t>
    </rPh>
    <rPh sb="12" eb="14">
      <t>ゼンネン</t>
    </rPh>
    <rPh sb="20" eb="21">
      <t>ガツ</t>
    </rPh>
    <rPh sb="22" eb="24">
      <t>トウネン</t>
    </rPh>
    <phoneticPr fontId="1"/>
  </si>
  <si>
    <t>入力値を日付形式にして１日にしたもの</t>
    <rPh sb="0" eb="3">
      <t>ニュウリョクチ</t>
    </rPh>
    <rPh sb="4" eb="6">
      <t>ヒヅケ</t>
    </rPh>
    <rPh sb="6" eb="8">
      <t>ケイシキ</t>
    </rPh>
    <rPh sb="12" eb="13">
      <t>ニチ</t>
    </rPh>
    <phoneticPr fontId="1"/>
  </si>
  <si>
    <t>仮適用年月日が判定できない・未入力項目チェックがある場合はエラーを返し、そうでない場合は支給額算定基準額の合計に基づく支援区分を返す</t>
    <rPh sb="0" eb="1">
      <t>カリ</t>
    </rPh>
    <rPh sb="1" eb="3">
      <t>テキヨウ</t>
    </rPh>
    <rPh sb="3" eb="6">
      <t>ネンガッピ</t>
    </rPh>
    <rPh sb="7" eb="9">
      <t>ハンテイ</t>
    </rPh>
    <rPh sb="14" eb="17">
      <t>ミニュウリョク</t>
    </rPh>
    <rPh sb="17" eb="19">
      <t>コウモク</t>
    </rPh>
    <rPh sb="26" eb="28">
      <t>バアイ</t>
    </rPh>
    <rPh sb="33" eb="34">
      <t>カエ</t>
    </rPh>
    <rPh sb="41" eb="43">
      <t>バアイ</t>
    </rPh>
    <rPh sb="44" eb="52">
      <t>シキュウガクサンテイキジュンガク</t>
    </rPh>
    <rPh sb="53" eb="55">
      <t>ゴウケイ</t>
    </rPh>
    <rPh sb="56" eb="57">
      <t>モト</t>
    </rPh>
    <rPh sb="59" eb="61">
      <t>シエン</t>
    </rPh>
    <rPh sb="61" eb="63">
      <t>クブン</t>
    </rPh>
    <rPh sb="64" eb="65">
      <t>カエ</t>
    </rPh>
    <phoneticPr fontId="1"/>
  </si>
  <si>
    <t>算定基準額</t>
    <rPh sb="0" eb="2">
      <t>サンテイ</t>
    </rPh>
    <rPh sb="2" eb="4">
      <t>キジュン</t>
    </rPh>
    <rPh sb="4" eb="5">
      <t>ガク</t>
    </rPh>
    <phoneticPr fontId="12"/>
  </si>
  <si>
    <t>・レイアウトをJASSOの支給額算定基準額判定ツールに近い形に変更した。</t>
    <rPh sb="13" eb="21">
      <t>シキュウガクサンテイキジュンガク</t>
    </rPh>
    <rPh sb="21" eb="23">
      <t>ハンテイ</t>
    </rPh>
    <rPh sb="27" eb="28">
      <t>チカ</t>
    </rPh>
    <rPh sb="29" eb="30">
      <t>カタチ</t>
    </rPh>
    <rPh sb="31" eb="33">
      <t>ヘンコウ</t>
    </rPh>
    <phoneticPr fontId="1"/>
  </si>
  <si>
    <t>減免適用年</t>
    <rPh sb="0" eb="2">
      <t>ゲンメン</t>
    </rPh>
    <rPh sb="2" eb="4">
      <t>テキヨウ</t>
    </rPh>
    <rPh sb="4" eb="5">
      <t>ネン</t>
    </rPh>
    <phoneticPr fontId="1"/>
  </si>
  <si>
    <t>月</t>
    <rPh sb="0" eb="1">
      <t>ツキ</t>
    </rPh>
    <phoneticPr fontId="1"/>
  </si>
  <si>
    <t>本人該当区分</t>
    <rPh sb="0" eb="2">
      <t>ホンニン</t>
    </rPh>
    <rPh sb="2" eb="4">
      <t>ガイトウ</t>
    </rPh>
    <rPh sb="4" eb="6">
      <t>クブン</t>
    </rPh>
    <phoneticPr fontId="12"/>
  </si>
  <si>
    <t>指定都市課税</t>
    <rPh sb="0" eb="2">
      <t>シテイ</t>
    </rPh>
    <rPh sb="2" eb="4">
      <t>トシ</t>
    </rPh>
    <rPh sb="4" eb="6">
      <t>カゼイ</t>
    </rPh>
    <phoneticPr fontId="12"/>
  </si>
  <si>
    <t>入力項目を数値化（番号1～6、24は全員共通）</t>
    <rPh sb="9" eb="11">
      <t>バンゴウ</t>
    </rPh>
    <rPh sb="18" eb="20">
      <t>ゼンイン</t>
    </rPh>
    <rPh sb="20" eb="22">
      <t>キョウツウ</t>
    </rPh>
    <phoneticPr fontId="1"/>
  </si>
  <si>
    <t>0…2021改正前、1…2021改正後。今後税制改正がある場合は2以降の値を設けてリストボックスの値から判定するようにすればよい</t>
    <rPh sb="6" eb="9">
      <t>カイセイマエ</t>
    </rPh>
    <rPh sb="16" eb="19">
      <t>カイセイゴ</t>
    </rPh>
    <rPh sb="20" eb="22">
      <t>コンゴ</t>
    </rPh>
    <rPh sb="22" eb="24">
      <t>ゼイセイ</t>
    </rPh>
    <rPh sb="24" eb="26">
      <t>カイセイ</t>
    </rPh>
    <rPh sb="29" eb="31">
      <t>バアイ</t>
    </rPh>
    <rPh sb="33" eb="35">
      <t>イコウ</t>
    </rPh>
    <rPh sb="36" eb="37">
      <t>アタイ</t>
    </rPh>
    <rPh sb="38" eb="39">
      <t>モウ</t>
    </rPh>
    <rPh sb="49" eb="50">
      <t>アタイ</t>
    </rPh>
    <rPh sb="52" eb="54">
      <t>ハンテイ</t>
    </rPh>
    <phoneticPr fontId="12"/>
  </si>
  <si>
    <t>市町村民税調整控除の額</t>
    <rPh sb="0" eb="3">
      <t>シチョウソン</t>
    </rPh>
    <rPh sb="3" eb="4">
      <t>ミン</t>
    </rPh>
    <rPh sb="4" eb="5">
      <t>ゼイ</t>
    </rPh>
    <rPh sb="5" eb="7">
      <t>チョウセイ</t>
    </rPh>
    <rPh sb="7" eb="9">
      <t>コウジョ</t>
    </rPh>
    <rPh sb="10" eb="11">
      <t>ガク</t>
    </rPh>
    <phoneticPr fontId="1"/>
  </si>
  <si>
    <t>市町村民税額調整額</t>
    <rPh sb="0" eb="3">
      <t>シチョウソン</t>
    </rPh>
    <rPh sb="3" eb="4">
      <t>ミン</t>
    </rPh>
    <rPh sb="4" eb="6">
      <t>ゼイガク</t>
    </rPh>
    <rPh sb="6" eb="8">
      <t>チョウセイ</t>
    </rPh>
    <rPh sb="8" eb="9">
      <t>ガク</t>
    </rPh>
    <phoneticPr fontId="1"/>
  </si>
  <si>
    <t>課税証明書等から、該当する額を転記
(項目がない場合、合計所得金額[繰越控除額がある場合は、合計所得金額から繰越控除額を引いた額]を入力）</t>
    <rPh sb="0" eb="2">
      <t>カゼイ</t>
    </rPh>
    <rPh sb="2" eb="5">
      <t>ショウメイショ</t>
    </rPh>
    <rPh sb="5" eb="6">
      <t>トウ</t>
    </rPh>
    <rPh sb="9" eb="11">
      <t>ガイトウ</t>
    </rPh>
    <rPh sb="13" eb="14">
      <t>ガク</t>
    </rPh>
    <rPh sb="15" eb="17">
      <t>テンキ</t>
    </rPh>
    <rPh sb="19" eb="21">
      <t>コウモク</t>
    </rPh>
    <rPh sb="24" eb="26">
      <t>バアイ</t>
    </rPh>
    <rPh sb="27" eb="29">
      <t>ゴウケイ</t>
    </rPh>
    <rPh sb="29" eb="31">
      <t>ショトク</t>
    </rPh>
    <rPh sb="31" eb="33">
      <t>キンガク</t>
    </rPh>
    <rPh sb="34" eb="36">
      <t>クリコシ</t>
    </rPh>
    <rPh sb="36" eb="38">
      <t>コウジョ</t>
    </rPh>
    <rPh sb="38" eb="39">
      <t>ガク</t>
    </rPh>
    <rPh sb="42" eb="44">
      <t>バアイ</t>
    </rPh>
    <rPh sb="46" eb="52">
      <t>ゴウケイショトクキンガク</t>
    </rPh>
    <rPh sb="54" eb="55">
      <t>ク</t>
    </rPh>
    <rPh sb="55" eb="56">
      <t>コ</t>
    </rPh>
    <rPh sb="56" eb="58">
      <t>コウジョ</t>
    </rPh>
    <rPh sb="58" eb="59">
      <t>ガク</t>
    </rPh>
    <rPh sb="60" eb="61">
      <t>ヒ</t>
    </rPh>
    <rPh sb="63" eb="64">
      <t>ガク</t>
    </rPh>
    <rPh sb="66" eb="68">
      <t>ニュウリョク</t>
    </rPh>
    <phoneticPr fontId="1"/>
  </si>
  <si>
    <r>
      <t>プルダウンから選択
(※) 支援始期が４月～の場合は</t>
    </r>
    <r>
      <rPr>
        <b/>
        <u/>
        <sz val="9"/>
        <rFont val="ＭＳ Ｐゴシック"/>
        <family val="3"/>
        <charset val="128"/>
        <scheme val="minor"/>
      </rPr>
      <t>前年</t>
    </r>
    <r>
      <rPr>
        <sz val="9"/>
        <rFont val="ＭＳ Ｐゴシック"/>
        <family val="3"/>
        <charset val="128"/>
        <scheme val="minor"/>
      </rPr>
      <t>１月１日時点の状況を、支援始期が10月～の場合は</t>
    </r>
    <r>
      <rPr>
        <b/>
        <u/>
        <sz val="9"/>
        <rFont val="ＭＳ Ｐゴシック"/>
        <family val="3"/>
        <charset val="128"/>
        <scheme val="minor"/>
      </rPr>
      <t>当年</t>
    </r>
    <r>
      <rPr>
        <sz val="9"/>
        <rFont val="ＭＳ Ｐゴシック"/>
        <family val="3"/>
        <charset val="128"/>
        <scheme val="minor"/>
      </rPr>
      <t>１月１日時点の状況を確認すること。</t>
    </r>
    <rPh sb="7" eb="9">
      <t>センタク</t>
    </rPh>
    <rPh sb="14" eb="16">
      <t>シエン</t>
    </rPh>
    <rPh sb="16" eb="18">
      <t>シキ</t>
    </rPh>
    <rPh sb="20" eb="21">
      <t>ガツ</t>
    </rPh>
    <rPh sb="23" eb="25">
      <t>バアイ</t>
    </rPh>
    <rPh sb="26" eb="28">
      <t>ゼンネン</t>
    </rPh>
    <rPh sb="29" eb="30">
      <t>ガツ</t>
    </rPh>
    <rPh sb="31" eb="32">
      <t>ニチ</t>
    </rPh>
    <rPh sb="32" eb="34">
      <t>ジテン</t>
    </rPh>
    <rPh sb="35" eb="37">
      <t>ジョウキョウ</t>
    </rPh>
    <rPh sb="39" eb="41">
      <t>シエン</t>
    </rPh>
    <rPh sb="41" eb="43">
      <t>シキ</t>
    </rPh>
    <rPh sb="46" eb="47">
      <t>ガツ</t>
    </rPh>
    <rPh sb="49" eb="51">
      <t>バアイ</t>
    </rPh>
    <rPh sb="52" eb="54">
      <t>トウネン</t>
    </rPh>
    <rPh sb="55" eb="56">
      <t>ガツ</t>
    </rPh>
    <rPh sb="57" eb="58">
      <t>ニチ</t>
    </rPh>
    <rPh sb="58" eb="60">
      <t>ジテン</t>
    </rPh>
    <rPh sb="61" eb="63">
      <t>ジョウキョウ</t>
    </rPh>
    <rPh sb="64" eb="66">
      <t>カクニン</t>
    </rPh>
    <phoneticPr fontId="1"/>
  </si>
  <si>
    <t>政令改正に伴う「早生まれ控除」の対応</t>
    <rPh sb="0" eb="4">
      <t>セイレイカイセイ</t>
    </rPh>
    <rPh sb="5" eb="6">
      <t>トモナ</t>
    </rPh>
    <rPh sb="8" eb="10">
      <t>ハヤウ</t>
    </rPh>
    <rPh sb="12" eb="14">
      <t>コウジョ</t>
    </rPh>
    <rPh sb="16" eb="18">
      <t>タイオウ</t>
    </rPh>
    <phoneticPr fontId="1"/>
  </si>
  <si>
    <t>本人該当区分</t>
    <rPh sb="0" eb="2">
      <t>ホンニン</t>
    </rPh>
    <rPh sb="2" eb="4">
      <t>ガイトウ</t>
    </rPh>
    <rPh sb="4" eb="6">
      <t>クブン</t>
    </rPh>
    <phoneticPr fontId="1"/>
  </si>
  <si>
    <t>早生まれ適用年度判定</t>
    <rPh sb="0" eb="2">
      <t>ハヤウ</t>
    </rPh>
    <rPh sb="4" eb="6">
      <t>テキヨウ</t>
    </rPh>
    <rPh sb="6" eb="8">
      <t>ネンド</t>
    </rPh>
    <rPh sb="8" eb="10">
      <t>ハンテイ</t>
    </rPh>
    <phoneticPr fontId="1"/>
  </si>
  <si>
    <t>早生まれ適用判定</t>
    <rPh sb="0" eb="2">
      <t>ハヤウ</t>
    </rPh>
    <rPh sb="4" eb="6">
      <t>テキヨウ</t>
    </rPh>
    <rPh sb="6" eb="8">
      <t>ハンテイ</t>
    </rPh>
    <phoneticPr fontId="1"/>
  </si>
  <si>
    <t>早生まれ控除額</t>
    <rPh sb="0" eb="2">
      <t>ハヤウ</t>
    </rPh>
    <rPh sb="4" eb="6">
      <t>コウジョ</t>
    </rPh>
    <rPh sb="6" eb="7">
      <t>ガク</t>
    </rPh>
    <phoneticPr fontId="1"/>
  </si>
  <si>
    <t>0…適用前、1…適用（課税年度が2022以降）</t>
    <rPh sb="2" eb="4">
      <t>テキヨウ</t>
    </rPh>
    <rPh sb="4" eb="5">
      <t>マエ</t>
    </rPh>
    <rPh sb="8" eb="10">
      <t>テキヨウ</t>
    </rPh>
    <rPh sb="11" eb="13">
      <t>カゼイ</t>
    </rPh>
    <rPh sb="13" eb="15">
      <t>ネンド</t>
    </rPh>
    <rPh sb="20" eb="22">
      <t>イコウ</t>
    </rPh>
    <phoneticPr fontId="1"/>
  </si>
  <si>
    <t>扶養控除の本人年齢</t>
    <rPh sb="0" eb="2">
      <t>フヨウ</t>
    </rPh>
    <rPh sb="2" eb="4">
      <t>コウジョ</t>
    </rPh>
    <rPh sb="5" eb="7">
      <t>ホンニン</t>
    </rPh>
    <rPh sb="7" eb="9">
      <t>ネンレイ</t>
    </rPh>
    <phoneticPr fontId="1"/>
  </si>
  <si>
    <t>賦課期日の前日（扶養控除判定時点）における年齢</t>
    <rPh sb="0" eb="2">
      <t>フカ</t>
    </rPh>
    <rPh sb="2" eb="4">
      <t>キジツ</t>
    </rPh>
    <rPh sb="5" eb="7">
      <t>ゼンジツ</t>
    </rPh>
    <rPh sb="8" eb="10">
      <t>フヨウ</t>
    </rPh>
    <rPh sb="10" eb="12">
      <t>コウジョ</t>
    </rPh>
    <rPh sb="12" eb="14">
      <t>ハンテイ</t>
    </rPh>
    <rPh sb="14" eb="16">
      <t>ジテン</t>
    </rPh>
    <rPh sb="21" eb="23">
      <t>ネンレイ</t>
    </rPh>
    <phoneticPr fontId="1"/>
  </si>
  <si>
    <t>本人生月日</t>
    <rPh sb="0" eb="2">
      <t>ホンニン</t>
    </rPh>
    <rPh sb="2" eb="3">
      <t>セイ</t>
    </rPh>
    <rPh sb="3" eb="5">
      <t>ツキヒ</t>
    </rPh>
    <phoneticPr fontId="1"/>
  </si>
  <si>
    <t>入力項目を数値化</t>
    <rPh sb="0" eb="2">
      <t>ニュウリョク</t>
    </rPh>
    <rPh sb="2" eb="4">
      <t>コウモク</t>
    </rPh>
    <rPh sb="5" eb="8">
      <t>スウチカ</t>
    </rPh>
    <phoneticPr fontId="1"/>
  </si>
  <si>
    <t>0…適用対象外、1…適用対象</t>
    <rPh sb="2" eb="4">
      <t>テキヨウ</t>
    </rPh>
    <rPh sb="4" eb="6">
      <t>タイショウ</t>
    </rPh>
    <rPh sb="6" eb="7">
      <t>ソト</t>
    </rPh>
    <rPh sb="10" eb="12">
      <t>テキヨウ</t>
    </rPh>
    <rPh sb="12" eb="14">
      <t>タイショウ</t>
    </rPh>
    <phoneticPr fontId="1"/>
  </si>
  <si>
    <t>早生まれ適用前算定基準額</t>
    <rPh sb="0" eb="2">
      <t>ハヤウ</t>
    </rPh>
    <rPh sb="4" eb="6">
      <t>テキヨウ</t>
    </rPh>
    <rPh sb="6" eb="7">
      <t>マエ</t>
    </rPh>
    <rPh sb="7" eb="9">
      <t>サンテイ</t>
    </rPh>
    <rPh sb="9" eb="11">
      <t>キジュン</t>
    </rPh>
    <rPh sb="11" eb="12">
      <t>ガク</t>
    </rPh>
    <phoneticPr fontId="1"/>
  </si>
  <si>
    <t>扶養親族一般の数</t>
    <rPh sb="0" eb="2">
      <t>フヨウ</t>
    </rPh>
    <rPh sb="2" eb="4">
      <t>シンゾク</t>
    </rPh>
    <rPh sb="4" eb="6">
      <t>イッパン</t>
    </rPh>
    <rPh sb="7" eb="8">
      <t>カズ</t>
    </rPh>
    <phoneticPr fontId="1"/>
  </si>
  <si>
    <t>早生まれ適用判定に該当するとき、扶養親族一般に１以上入っている高い方の算定基準額に対して7,200円を計上</t>
    <rPh sb="0" eb="2">
      <t>ハヤウ</t>
    </rPh>
    <rPh sb="4" eb="6">
      <t>テキヨウ</t>
    </rPh>
    <rPh sb="6" eb="8">
      <t>ハンテイ</t>
    </rPh>
    <rPh sb="9" eb="11">
      <t>ガイトウ</t>
    </rPh>
    <rPh sb="16" eb="22">
      <t>フヨウシンゾクイッパン</t>
    </rPh>
    <rPh sb="24" eb="26">
      <t>イジョウ</t>
    </rPh>
    <rPh sb="26" eb="27">
      <t>ハイ</t>
    </rPh>
    <rPh sb="31" eb="32">
      <t>タカ</t>
    </rPh>
    <rPh sb="33" eb="34">
      <t>ホウ</t>
    </rPh>
    <rPh sb="35" eb="37">
      <t>サンテイ</t>
    </rPh>
    <rPh sb="37" eb="39">
      <t>キジュン</t>
    </rPh>
    <rPh sb="39" eb="40">
      <t>ガク</t>
    </rPh>
    <rPh sb="41" eb="42">
      <t>タイ</t>
    </rPh>
    <rPh sb="49" eb="50">
      <t>エン</t>
    </rPh>
    <rPh sb="51" eb="53">
      <t>ケイジョウ</t>
    </rPh>
    <phoneticPr fontId="1"/>
  </si>
  <si>
    <t>いいえ</t>
  </si>
  <si>
    <t>課税証明書等に記載されている、本人該当区分について、該当するものをプルダウンから選択（複数に該当する場合はプルダウン内の番号の若い方を優先して１つを選択）</t>
    <rPh sb="0" eb="2">
      <t>カゼイ</t>
    </rPh>
    <rPh sb="2" eb="5">
      <t>ショウメイショ</t>
    </rPh>
    <rPh sb="5" eb="6">
      <t>トウ</t>
    </rPh>
    <rPh sb="7" eb="9">
      <t>キサイ</t>
    </rPh>
    <rPh sb="15" eb="17">
      <t>ホンニン</t>
    </rPh>
    <rPh sb="17" eb="19">
      <t>ガイトウ</t>
    </rPh>
    <rPh sb="19" eb="21">
      <t>クブン</t>
    </rPh>
    <rPh sb="26" eb="28">
      <t>ガイトウ</t>
    </rPh>
    <rPh sb="40" eb="42">
      <t>センタク</t>
    </rPh>
    <rPh sb="43" eb="45">
      <t>フクスウ</t>
    </rPh>
    <rPh sb="46" eb="48">
      <t>ガイトウ</t>
    </rPh>
    <rPh sb="50" eb="52">
      <t>バアイ</t>
    </rPh>
    <rPh sb="58" eb="59">
      <t>ナイ</t>
    </rPh>
    <rPh sb="60" eb="62">
      <t>バンゴウ</t>
    </rPh>
    <rPh sb="63" eb="64">
      <t>ワカ</t>
    </rPh>
    <rPh sb="65" eb="66">
      <t>ホウ</t>
    </rPh>
    <rPh sb="67" eb="69">
      <t>ユウセン</t>
    </rPh>
    <rPh sb="74" eb="76">
      <t>センタク</t>
    </rPh>
    <phoneticPr fontId="1"/>
  </si>
  <si>
    <t>６．勤労学生</t>
    <rPh sb="2" eb="4">
      <t>キンロウ</t>
    </rPh>
    <rPh sb="4" eb="6">
      <t>ガクセイ</t>
    </rPh>
    <phoneticPr fontId="1"/>
  </si>
  <si>
    <t>５．未成年</t>
    <phoneticPr fontId="1"/>
  </si>
  <si>
    <t>１．障害（特別）</t>
    <phoneticPr fontId="12"/>
  </si>
  <si>
    <t>２．障害（普通）</t>
    <phoneticPr fontId="1"/>
  </si>
  <si>
    <r>
      <t>学生等本人の生年月日</t>
    </r>
    <r>
      <rPr>
        <sz val="9"/>
        <rFont val="ＭＳ Ｐゴシック"/>
        <family val="3"/>
        <charset val="128"/>
        <scheme val="minor"/>
      </rPr>
      <t>(yyyy/mm/dd)</t>
    </r>
    <rPh sb="0" eb="2">
      <t>ガクセイ</t>
    </rPh>
    <rPh sb="2" eb="3">
      <t>トウ</t>
    </rPh>
    <rPh sb="3" eb="5">
      <t>ホンニン</t>
    </rPh>
    <rPh sb="6" eb="10">
      <t>セイネンガッピ</t>
    </rPh>
    <phoneticPr fontId="1"/>
  </si>
  <si>
    <t>年次更新</t>
    <rPh sb="0" eb="2">
      <t>ネンジ</t>
    </rPh>
    <rPh sb="2" eb="4">
      <t>コウシン</t>
    </rPh>
    <phoneticPr fontId="1"/>
  </si>
  <si>
    <t>扶養控除（一般）の数</t>
    <rPh sb="0" eb="2">
      <t>フヨウ</t>
    </rPh>
    <rPh sb="2" eb="4">
      <t>コウジョ</t>
    </rPh>
    <rPh sb="5" eb="7">
      <t>イッパン</t>
    </rPh>
    <rPh sb="9" eb="10">
      <t>カズ</t>
    </rPh>
    <phoneticPr fontId="1"/>
  </si>
  <si>
    <t>扶養控除（特定）の数</t>
    <rPh sb="0" eb="2">
      <t>フヨウ</t>
    </rPh>
    <rPh sb="2" eb="4">
      <t>コウジョ</t>
    </rPh>
    <rPh sb="5" eb="7">
      <t>トクテイ</t>
    </rPh>
    <rPh sb="9" eb="10">
      <t>カズ</t>
    </rPh>
    <phoneticPr fontId="1"/>
  </si>
  <si>
    <t>扶養控除（老人）の数</t>
    <rPh sb="0" eb="2">
      <t>フヨウ</t>
    </rPh>
    <rPh sb="2" eb="4">
      <t>コウジョ</t>
    </rPh>
    <rPh sb="5" eb="7">
      <t>ロウジン</t>
    </rPh>
    <rPh sb="9" eb="10">
      <t>カズ</t>
    </rPh>
    <phoneticPr fontId="1"/>
  </si>
  <si>
    <t>16歳未満扶養親族の数</t>
    <rPh sb="2" eb="5">
      <t>サイミマン</t>
    </rPh>
    <rPh sb="5" eb="7">
      <t>フヨウ</t>
    </rPh>
    <rPh sb="7" eb="9">
      <t>シンゾク</t>
    </rPh>
    <rPh sb="10" eb="11">
      <t>カズ</t>
    </rPh>
    <phoneticPr fontId="1"/>
  </si>
  <si>
    <t>配偶者控除の適用</t>
    <rPh sb="0" eb="3">
      <t>ハイグウシャ</t>
    </rPh>
    <rPh sb="3" eb="5">
      <t>コウジョ</t>
    </rPh>
    <rPh sb="6" eb="8">
      <t>テキヨウ</t>
    </rPh>
    <phoneticPr fontId="1"/>
  </si>
  <si>
    <t>配偶者控除の有無</t>
    <rPh sb="0" eb="5">
      <t>ハイグウシャコウジョ</t>
    </rPh>
    <rPh sb="6" eb="8">
      <t>ウム</t>
    </rPh>
    <phoneticPr fontId="1"/>
  </si>
  <si>
    <t>コード</t>
    <phoneticPr fontId="1"/>
  </si>
  <si>
    <t>適用無し</t>
    <rPh sb="0" eb="2">
      <t>テキヨウ</t>
    </rPh>
    <rPh sb="2" eb="3">
      <t>ナ</t>
    </rPh>
    <phoneticPr fontId="1"/>
  </si>
  <si>
    <t>配偶者控除有り</t>
    <rPh sb="0" eb="5">
      <t>ハイグウシャコウジョ</t>
    </rPh>
    <rPh sb="5" eb="6">
      <t>ユウ</t>
    </rPh>
    <phoneticPr fontId="1"/>
  </si>
  <si>
    <t>同一生計配偶者有り</t>
    <rPh sb="0" eb="2">
      <t>ドウイツ</t>
    </rPh>
    <rPh sb="2" eb="4">
      <t>セイケイ</t>
    </rPh>
    <rPh sb="4" eb="7">
      <t>ハイグウシャ</t>
    </rPh>
    <rPh sb="7" eb="8">
      <t>ア</t>
    </rPh>
    <phoneticPr fontId="1"/>
  </si>
  <si>
    <t>課税証明書等に記載されている扶養親族（一般）の数を記入
※自治体によっては「扶養親族（その他）」表記</t>
    <rPh sb="29" eb="32">
      <t>ジチタイ</t>
    </rPh>
    <rPh sb="38" eb="42">
      <t>フヨウシンゾク</t>
    </rPh>
    <rPh sb="45" eb="46">
      <t>タ</t>
    </rPh>
    <rPh sb="48" eb="50">
      <t>ヒョウキ</t>
    </rPh>
    <phoneticPr fontId="1"/>
  </si>
  <si>
    <t>課税証明書等に記載されている扶養親族（特定）の数を記入</t>
    <rPh sb="19" eb="21">
      <t>トクテイ</t>
    </rPh>
    <phoneticPr fontId="1"/>
  </si>
  <si>
    <t>課税証明書等に記載されている扶養親族（老人）の数を記入</t>
    <rPh sb="19" eb="21">
      <t>ロウジン</t>
    </rPh>
    <phoneticPr fontId="1"/>
  </si>
  <si>
    <t>課税証明書等に記載されている16歳未満扶養親族の数を記入</t>
    <rPh sb="16" eb="17">
      <t>サイ</t>
    </rPh>
    <rPh sb="17" eb="19">
      <t>ミマン</t>
    </rPh>
    <phoneticPr fontId="1"/>
  </si>
  <si>
    <t>課税証明書等に記載されている配偶者控除の適用有無（又は、同一生計配偶者がいるかどうか）を記入
※配偶者特別控除に該当する場合、適用無し</t>
    <rPh sb="14" eb="17">
      <t>ハイグウシャ</t>
    </rPh>
    <rPh sb="17" eb="19">
      <t>コウジョ</t>
    </rPh>
    <rPh sb="20" eb="22">
      <t>テキヨウ</t>
    </rPh>
    <rPh sb="22" eb="24">
      <t>ウム</t>
    </rPh>
    <rPh sb="25" eb="26">
      <t>マタ</t>
    </rPh>
    <rPh sb="28" eb="35">
      <t>ドウイツセイケイハイグウシャ</t>
    </rPh>
    <rPh sb="48" eb="51">
      <t>ハイグウシャ</t>
    </rPh>
    <rPh sb="51" eb="53">
      <t>トクベツ</t>
    </rPh>
    <rPh sb="53" eb="55">
      <t>コウジョ</t>
    </rPh>
    <rPh sb="56" eb="58">
      <t>ガイトウ</t>
    </rPh>
    <rPh sb="60" eb="62">
      <t>バアイ</t>
    </rPh>
    <rPh sb="63" eb="65">
      <t>テキヨウ</t>
    </rPh>
    <rPh sb="65" eb="66">
      <t>ナ</t>
    </rPh>
    <phoneticPr fontId="1"/>
  </si>
  <si>
    <t>理工農系の該当有無</t>
    <rPh sb="0" eb="4">
      <t>リコウノウケイ</t>
    </rPh>
    <rPh sb="5" eb="7">
      <t>ガイトウ</t>
    </rPh>
    <rPh sb="7" eb="9">
      <t>ウム</t>
    </rPh>
    <phoneticPr fontId="1"/>
  </si>
  <si>
    <t>本人は生計維持者に扶養されているか</t>
    <rPh sb="0" eb="2">
      <t>ホンニン</t>
    </rPh>
    <rPh sb="3" eb="8">
      <t>セイケイイジシャ</t>
    </rPh>
    <rPh sb="9" eb="11">
      <t>フヨウ</t>
    </rPh>
    <phoneticPr fontId="1"/>
  </si>
  <si>
    <t>修学支援新制度の拡充対応</t>
    <rPh sb="0" eb="7">
      <t>シュウガクシエンシンセイド</t>
    </rPh>
    <rPh sb="8" eb="10">
      <t>カクジュウ</t>
    </rPh>
    <rPh sb="10" eb="12">
      <t>タイオウ</t>
    </rPh>
    <phoneticPr fontId="1"/>
  </si>
  <si>
    <t>理工農系該当</t>
    <rPh sb="0" eb="4">
      <t>リコウノウケイ</t>
    </rPh>
    <rPh sb="4" eb="6">
      <t>ガイトウ</t>
    </rPh>
    <phoneticPr fontId="1"/>
  </si>
  <si>
    <t>本人扶養有無</t>
    <rPh sb="0" eb="2">
      <t>ホンニン</t>
    </rPh>
    <rPh sb="2" eb="4">
      <t>フヨウ</t>
    </rPh>
    <rPh sb="4" eb="6">
      <t>ウム</t>
    </rPh>
    <phoneticPr fontId="1"/>
  </si>
  <si>
    <t>子どもの数</t>
    <rPh sb="0" eb="1">
      <t>コ</t>
    </rPh>
    <rPh sb="4" eb="5">
      <t>カズ</t>
    </rPh>
    <phoneticPr fontId="1"/>
  </si>
  <si>
    <t>申告子どもの数</t>
    <rPh sb="0" eb="2">
      <t>シンコク</t>
    </rPh>
    <rPh sb="2" eb="3">
      <t>コ</t>
    </rPh>
    <rPh sb="6" eb="7">
      <t>カズ</t>
    </rPh>
    <phoneticPr fontId="1"/>
  </si>
  <si>
    <t>第４区分付記</t>
    <rPh sb="0" eb="1">
      <t>ダイ</t>
    </rPh>
    <rPh sb="2" eb="4">
      <t>クブン</t>
    </rPh>
    <rPh sb="4" eb="6">
      <t>フキ</t>
    </rPh>
    <phoneticPr fontId="1"/>
  </si>
  <si>
    <t>理工農系該当</t>
    <rPh sb="0" eb="6">
      <t>リコウノウケイガイトウ</t>
    </rPh>
    <phoneticPr fontId="1"/>
  </si>
  <si>
    <t>該当</t>
    <rPh sb="0" eb="2">
      <t>ガイトウ</t>
    </rPh>
    <phoneticPr fontId="1"/>
  </si>
  <si>
    <t>非該当</t>
    <rPh sb="0" eb="3">
      <t>ヒガイトウ</t>
    </rPh>
    <phoneticPr fontId="1"/>
  </si>
  <si>
    <t>本人扶養</t>
    <rPh sb="0" eb="2">
      <t>ホンニン</t>
    </rPh>
    <rPh sb="2" eb="4">
      <t>フヨウ</t>
    </rPh>
    <phoneticPr fontId="1"/>
  </si>
  <si>
    <t>されている</t>
  </si>
  <si>
    <t>されている</t>
    <phoneticPr fontId="1"/>
  </si>
  <si>
    <t>されていない</t>
    <phoneticPr fontId="1"/>
  </si>
  <si>
    <t>人</t>
    <rPh sb="0" eb="1">
      <t>ヒト</t>
    </rPh>
    <phoneticPr fontId="1"/>
  </si>
  <si>
    <t>生計維持者の「子ども」の申告の数</t>
    <rPh sb="0" eb="2">
      <t>セイケイ</t>
    </rPh>
    <rPh sb="2" eb="4">
      <t>イジ</t>
    </rPh>
    <rPh sb="4" eb="5">
      <t>シャ</t>
    </rPh>
    <rPh sb="7" eb="8">
      <t>コ</t>
    </rPh>
    <rPh sb="12" eb="14">
      <t>シンコク</t>
    </rPh>
    <rPh sb="15" eb="16">
      <t>カズ</t>
    </rPh>
    <phoneticPr fontId="1"/>
  </si>
  <si>
    <t>1…該当</t>
    <rPh sb="2" eb="4">
      <t>ガイトウ</t>
    </rPh>
    <phoneticPr fontId="1"/>
  </si>
  <si>
    <t>0…有</t>
    <rPh sb="2" eb="3">
      <t>ユウ</t>
    </rPh>
    <phoneticPr fontId="1"/>
  </si>
  <si>
    <t>第４区分理工農大学算定基準額</t>
    <rPh sb="0" eb="1">
      <t>ダイ</t>
    </rPh>
    <rPh sb="2" eb="4">
      <t>クブン</t>
    </rPh>
    <rPh sb="4" eb="6">
      <t>リコウ</t>
    </rPh>
    <rPh sb="6" eb="7">
      <t>ノウ</t>
    </rPh>
    <rPh sb="7" eb="9">
      <t>ダイガク</t>
    </rPh>
    <rPh sb="9" eb="14">
      <t>サンテイキジュンガク</t>
    </rPh>
    <phoneticPr fontId="1"/>
  </si>
  <si>
    <t>28と扶養親族の合計（入力値）いずれか小さい方</t>
    <rPh sb="3" eb="5">
      <t>フヨウ</t>
    </rPh>
    <rPh sb="5" eb="7">
      <t>シンゾク</t>
    </rPh>
    <rPh sb="8" eb="10">
      <t>ゴウケイ</t>
    </rPh>
    <rPh sb="11" eb="14">
      <t>ニュウリョクチ</t>
    </rPh>
    <rPh sb="19" eb="20">
      <t>チイ</t>
    </rPh>
    <rPh sb="22" eb="23">
      <t>ホウ</t>
    </rPh>
    <phoneticPr fontId="1"/>
  </si>
  <si>
    <t>入力値+配偶者控除適用有の場合+1</t>
    <rPh sb="0" eb="2">
      <t>ニュウリョク</t>
    </rPh>
    <rPh sb="2" eb="3">
      <t>アタイ</t>
    </rPh>
    <rPh sb="4" eb="7">
      <t>ハイグウシャ</t>
    </rPh>
    <rPh sb="7" eb="9">
      <t>コウジョ</t>
    </rPh>
    <rPh sb="9" eb="11">
      <t>テキヨウ</t>
    </rPh>
    <rPh sb="11" eb="12">
      <t>ユウ</t>
    </rPh>
    <rPh sb="13" eb="15">
      <t>バアイ</t>
    </rPh>
    <phoneticPr fontId="1"/>
  </si>
  <si>
    <t>多子世帯</t>
    <rPh sb="0" eb="2">
      <t>タシ</t>
    </rPh>
    <rPh sb="2" eb="4">
      <t>セタイ</t>
    </rPh>
    <phoneticPr fontId="1"/>
  </si>
  <si>
    <t>多子含む判定結果</t>
    <rPh sb="0" eb="2">
      <t>タシ</t>
    </rPh>
    <rPh sb="2" eb="3">
      <t>フク</t>
    </rPh>
    <rPh sb="4" eb="6">
      <t>ハンテイ</t>
    </rPh>
    <rPh sb="6" eb="8">
      <t>ケッカ</t>
    </rPh>
    <phoneticPr fontId="1"/>
  </si>
  <si>
    <t>多子の拡充対応（各区分の「（多子世帯）」表示、区分外の場合の「多子世帯」表示等の追加）</t>
    <rPh sb="0" eb="2">
      <t>タシ</t>
    </rPh>
    <rPh sb="3" eb="5">
      <t>カクジュウ</t>
    </rPh>
    <rPh sb="5" eb="7">
      <t>タイオウ</t>
    </rPh>
    <rPh sb="8" eb="11">
      <t>カククブン</t>
    </rPh>
    <rPh sb="14" eb="18">
      <t>タシセタイ</t>
    </rPh>
    <rPh sb="20" eb="22">
      <t>ヒョウジ</t>
    </rPh>
    <rPh sb="23" eb="25">
      <t>クブン</t>
    </rPh>
    <rPh sb="25" eb="26">
      <t>ガイ</t>
    </rPh>
    <rPh sb="27" eb="29">
      <t>バアイ</t>
    </rPh>
    <rPh sb="31" eb="35">
      <t>タシセタイ</t>
    </rPh>
    <rPh sb="36" eb="38">
      <t>ヒョウジ</t>
    </rPh>
    <rPh sb="38" eb="39">
      <t>トウ</t>
    </rPh>
    <rPh sb="40" eb="42">
      <t>ツイカ</t>
    </rPh>
    <phoneticPr fontId="1"/>
  </si>
  <si>
    <t>授業料等減免を適用する時期※</t>
    <rPh sb="0" eb="3">
      <t>ジュギョウリョウ</t>
    </rPh>
    <rPh sb="3" eb="4">
      <t>トウ</t>
    </rPh>
    <rPh sb="4" eb="6">
      <t>ゲンメン</t>
    </rPh>
    <rPh sb="7" eb="9">
      <t>テキヨウ</t>
    </rPh>
    <rPh sb="11" eb="13">
      <t>ジキ</t>
    </rPh>
    <phoneticPr fontId="1"/>
  </si>
  <si>
    <t>減免額算定基準額　算定用ツール（2025.4-2026.3）</t>
    <rPh sb="0" eb="2">
      <t>ゲンメン</t>
    </rPh>
    <rPh sb="2" eb="3">
      <t>ガク</t>
    </rPh>
    <rPh sb="3" eb="5">
      <t>サンテイ</t>
    </rPh>
    <rPh sb="5" eb="7">
      <t>キジュン</t>
    </rPh>
    <rPh sb="7" eb="8">
      <t>ガク</t>
    </rPh>
    <rPh sb="9" eb="11">
      <t>サンテイ</t>
    </rPh>
    <rPh sb="11" eb="12">
      <t>ヨウ</t>
    </rPh>
    <phoneticPr fontId="1"/>
  </si>
  <si>
    <r>
      <t xml:space="preserve">文部科学省　高等教育局
学生支援課
</t>
    </r>
    <r>
      <rPr>
        <sz val="13.5"/>
        <color theme="1"/>
        <rFont val="ＭＳ Ｐゴシック"/>
        <family val="3"/>
        <charset val="128"/>
        <scheme val="minor"/>
      </rPr>
      <t>高等教育修学支援室</t>
    </r>
    <rPh sb="0" eb="2">
      <t>モンブ</t>
    </rPh>
    <rPh sb="2" eb="5">
      <t>カガクショウ</t>
    </rPh>
    <rPh sb="6" eb="8">
      <t>コウトウ</t>
    </rPh>
    <rPh sb="8" eb="10">
      <t>キョウイク</t>
    </rPh>
    <rPh sb="10" eb="11">
      <t>キョク</t>
    </rPh>
    <rPh sb="12" eb="16">
      <t>ガクセイシエン</t>
    </rPh>
    <rPh sb="16" eb="17">
      <t>カ</t>
    </rPh>
    <rPh sb="18" eb="20">
      <t>コウトウ</t>
    </rPh>
    <rPh sb="20" eb="22">
      <t>キョウイク</t>
    </rPh>
    <rPh sb="22" eb="24">
      <t>シュウガク</t>
    </rPh>
    <rPh sb="24" eb="26">
      <t>シエン</t>
    </rPh>
    <rPh sb="26" eb="27">
      <t>シツ</t>
    </rPh>
    <phoneticPr fontId="1"/>
  </si>
  <si>
    <t>〇</t>
    <phoneticPr fontId="1"/>
  </si>
  <si>
    <t xml:space="preserve">　減免額算定基準額の算定ツール（以下、単に「算定ツール」という。）は、高等教育修学支援新制度（大学等における修学の支援に関する法律等に基づく授業料等の減免及び給付型奨学金の支給）（以下「新制度」という。）の実施のために、事務実施者が利用することを想定して作成したものです。
　これ以外の目的で算定ツールを利用することにより生じた損害等については、一切の責任を負いかねます。
</t>
    <rPh sb="54" eb="56">
      <t>シュウガク</t>
    </rPh>
    <phoneticPr fontId="1"/>
  </si>
  <si>
    <t>　算定ツールの利用について、新制度の事務実施と直接的な関係のない問合せには、対応できかねます。新制度の実施以外の目的で算定ツール利用される場合においては、問合せ対応のための体制整備等、必要な対応を行っていただくよう、お願いします。</t>
    <phoneticPr fontId="1"/>
  </si>
  <si>
    <t>　今後、税制改正や高等教育修学支援新制度の制度改正によって、算定ツールの更新が必要になる場合があります。更新された算定ツールは、新制度の事務実施者に対して速やかに提供することとします。
　新制度の実施以外の目的で算定ツール利用される場合において、その関係者に対し、今後、更新された算定ツールを遅滞なく確実に提供することをお約束することはできかねます。</t>
    <rPh sb="74" eb="75">
      <t>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</si>
</sst>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Red]#,##0"/>
    <numFmt numFmtId="178" formatCode="yyyy&quot;.&quot;mm&quot;版&quot;"/>
    <numFmt numFmtId="179" formatCode="yyyy/mm/dd;@"/>
  </numFmts>
  <fonts count="23" x14ac:knownFonts="1">
    <font>
      <sz val="11"/>
      <color theme="1"/>
      <name val="ＭＳ Ｐゴシック"/>
      <family val="2"/>
      <charset val="128"/>
      <scheme val="minor"/>
    </font>
    <font>
      <sz val="6"/>
      <name val="ＭＳ Ｐゴシック"/>
      <family val="2"/>
      <charset val="128"/>
      <scheme val="minor"/>
    </font>
    <font>
      <sz val="14"/>
      <color theme="1"/>
      <name val="ＤＦ特太ゴシック体"/>
      <family val="3"/>
      <charset val="128"/>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4"/>
      <color theme="1"/>
      <name val="HGP創英角ｺﾞｼｯｸUB"/>
      <family val="3"/>
      <charset val="128"/>
    </font>
    <font>
      <sz val="12"/>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b/>
      <u/>
      <sz val="9"/>
      <name val="ＭＳ Ｐゴシック"/>
      <family val="3"/>
      <charset val="128"/>
      <scheme val="minor"/>
    </font>
    <font>
      <sz val="14"/>
      <name val="ＤＦ特太ゴシック体"/>
      <family val="3"/>
      <charset val="128"/>
    </font>
    <font>
      <sz val="11"/>
      <name val="ＭＳ Ｐゴシック"/>
      <family val="2"/>
      <charset val="128"/>
      <scheme val="minor"/>
    </font>
    <font>
      <sz val="11"/>
      <color rgb="FF0000CC"/>
      <name val="ＭＳ Ｐゴシック"/>
      <family val="3"/>
      <charset val="128"/>
      <scheme val="minor"/>
    </font>
    <font>
      <sz val="11"/>
      <color rgb="FFFF0000"/>
      <name val="ＭＳ Ｐゴシック"/>
      <family val="2"/>
      <charset val="128"/>
      <scheme val="minor"/>
    </font>
    <font>
      <b/>
      <sz val="6"/>
      <color theme="1"/>
      <name val="HGP創英角ｺﾞｼｯｸUB"/>
      <family val="3"/>
      <charset val="128"/>
    </font>
    <font>
      <sz val="11"/>
      <color rgb="FFFF0000"/>
      <name val="ＭＳ Ｐゴシック"/>
      <family val="3"/>
      <charset val="128"/>
      <scheme val="minor"/>
    </font>
    <font>
      <sz val="14"/>
      <color theme="1"/>
      <name val="ＭＳ Ｐゴシック"/>
      <family val="2"/>
      <charset val="128"/>
      <scheme val="minor"/>
    </font>
    <font>
      <sz val="13.5"/>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style="thin">
        <color rgb="FFFF0000"/>
      </left>
      <right/>
      <top style="thin">
        <color rgb="FFFF0000"/>
      </top>
      <bottom style="thin">
        <color rgb="FFFF0000"/>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s>
  <cellStyleXfs count="1">
    <xf numFmtId="0" fontId="0" fillId="0" borderId="0">
      <alignment vertical="center"/>
    </xf>
  </cellStyleXfs>
  <cellXfs count="89">
    <xf numFmtId="0" fontId="0" fillId="0" borderId="0" xfId="0">
      <alignment vertical="center"/>
    </xf>
    <xf numFmtId="0" fontId="3" fillId="0" borderId="0" xfId="0" applyFont="1">
      <alignment vertical="center"/>
    </xf>
    <xf numFmtId="0" fontId="0" fillId="0" borderId="4" xfId="0" applyBorder="1">
      <alignment vertical="center"/>
    </xf>
    <xf numFmtId="0" fontId="0" fillId="0" borderId="8" xfId="0" applyBorder="1">
      <alignment vertical="center"/>
    </xf>
    <xf numFmtId="0" fontId="6" fillId="0" borderId="8"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right" vertical="center"/>
    </xf>
    <xf numFmtId="0" fontId="0" fillId="0" borderId="12" xfId="0" applyBorder="1">
      <alignment vertical="center"/>
    </xf>
    <xf numFmtId="0" fontId="4" fillId="2" borderId="6" xfId="0" applyFont="1" applyFill="1" applyBorder="1">
      <alignment vertical="center"/>
    </xf>
    <xf numFmtId="0" fontId="0" fillId="2" borderId="0" xfId="0" applyFill="1">
      <alignment vertical="center"/>
    </xf>
    <xf numFmtId="0" fontId="9" fillId="0" borderId="3" xfId="0" applyFont="1" applyBorder="1">
      <alignment vertical="center"/>
    </xf>
    <xf numFmtId="0" fontId="9" fillId="0" borderId="0" xfId="0" applyFont="1">
      <alignment vertical="center"/>
    </xf>
    <xf numFmtId="0" fontId="10" fillId="0" borderId="10" xfId="0" applyFont="1" applyBorder="1" applyAlignment="1">
      <alignment vertical="center" wrapText="1"/>
    </xf>
    <xf numFmtId="0" fontId="11" fillId="2" borderId="10" xfId="0" applyFont="1" applyFill="1" applyBorder="1">
      <alignment vertical="center"/>
    </xf>
    <xf numFmtId="0" fontId="11" fillId="0" borderId="13" xfId="0" applyFont="1" applyBorder="1">
      <alignment vertical="center"/>
    </xf>
    <xf numFmtId="0" fontId="11" fillId="0" borderId="0" xfId="0" applyFont="1">
      <alignment vertical="center"/>
    </xf>
    <xf numFmtId="176" fontId="0" fillId="0" borderId="0" xfId="0" applyNumberFormat="1">
      <alignment vertical="center"/>
    </xf>
    <xf numFmtId="0" fontId="6" fillId="0" borderId="0" xfId="0" applyFont="1">
      <alignment vertical="center"/>
    </xf>
    <xf numFmtId="0" fontId="0" fillId="0" borderId="0" xfId="0" applyAlignment="1">
      <alignment horizontal="center" vertical="center"/>
    </xf>
    <xf numFmtId="0" fontId="0" fillId="0" borderId="8" xfId="0" applyBorder="1" applyAlignment="1">
      <alignment horizontal="center" vertical="center"/>
    </xf>
    <xf numFmtId="0" fontId="7" fillId="0" borderId="14" xfId="0" applyFont="1" applyBorder="1" applyAlignment="1">
      <alignment vertical="center" textRotation="255"/>
    </xf>
    <xf numFmtId="0" fontId="7" fillId="0" borderId="15" xfId="0" applyFont="1" applyBorder="1" applyAlignment="1">
      <alignment vertical="center" textRotation="255"/>
    </xf>
    <xf numFmtId="0" fontId="7" fillId="0" borderId="11" xfId="0" applyFont="1" applyBorder="1" applyAlignment="1">
      <alignment vertical="center" textRotation="255"/>
    </xf>
    <xf numFmtId="0" fontId="0" fillId="0" borderId="0" xfId="0" applyAlignment="1"/>
    <xf numFmtId="0" fontId="0" fillId="0" borderId="0" xfId="0"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xf>
    <xf numFmtId="177" fontId="5" fillId="2" borderId="17" xfId="0" applyNumberFormat="1" applyFont="1" applyFill="1" applyBorder="1">
      <alignment vertical="center"/>
    </xf>
    <xf numFmtId="177" fontId="5" fillId="2" borderId="5" xfId="0" applyNumberFormat="1" applyFont="1" applyFill="1" applyBorder="1">
      <alignment vertical="center"/>
    </xf>
    <xf numFmtId="0" fontId="2" fillId="0" borderId="0" xfId="0" applyFont="1">
      <alignment vertical="center"/>
    </xf>
    <xf numFmtId="0" fontId="0" fillId="0" borderId="1" xfId="0" applyBorder="1" applyAlignment="1"/>
    <xf numFmtId="14" fontId="0" fillId="0" borderId="1" xfId="0" applyNumberFormat="1"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1" xfId="0" applyBorder="1" applyAlignment="1">
      <alignment horizontal="center"/>
    </xf>
    <xf numFmtId="0" fontId="0" fillId="0" borderId="3" xfId="0" applyBorder="1" applyAlignment="1"/>
    <xf numFmtId="0" fontId="0" fillId="0" borderId="3" xfId="0" applyBorder="1" applyAlignment="1">
      <alignment horizontal="center"/>
    </xf>
    <xf numFmtId="0" fontId="0" fillId="3" borderId="1" xfId="0" applyFill="1" applyBorder="1" applyAlignment="1">
      <alignment horizontal="center" vertical="center"/>
    </xf>
    <xf numFmtId="0" fontId="0" fillId="3" borderId="1" xfId="0" applyFill="1" applyBorder="1" applyAlignment="1"/>
    <xf numFmtId="0" fontId="0" fillId="3" borderId="0" xfId="0" applyFill="1" applyAlignment="1"/>
    <xf numFmtId="0" fontId="8" fillId="2" borderId="7" xfId="0" applyFont="1" applyFill="1" applyBorder="1">
      <alignment vertical="center"/>
    </xf>
    <xf numFmtId="177" fontId="8" fillId="2" borderId="7" xfId="0" applyNumberFormat="1" applyFont="1" applyFill="1" applyBorder="1">
      <alignment vertical="center"/>
    </xf>
    <xf numFmtId="0" fontId="8" fillId="2" borderId="0" xfId="0" applyFont="1" applyFill="1">
      <alignment vertical="center"/>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xf>
    <xf numFmtId="177" fontId="9" fillId="0" borderId="16" xfId="0" applyNumberFormat="1" applyFont="1" applyBorder="1">
      <alignment vertical="center"/>
    </xf>
    <xf numFmtId="177" fontId="9" fillId="0" borderId="2" xfId="0" applyNumberFormat="1" applyFont="1" applyBorder="1">
      <alignment vertical="center"/>
    </xf>
    <xf numFmtId="0" fontId="10" fillId="0" borderId="10" xfId="0" applyFont="1" applyBorder="1">
      <alignment vertical="center"/>
    </xf>
    <xf numFmtId="0" fontId="9" fillId="0" borderId="2" xfId="0" applyFont="1" applyBorder="1">
      <alignment vertical="center"/>
    </xf>
    <xf numFmtId="0" fontId="9" fillId="0" borderId="3" xfId="0" applyFont="1" applyBorder="1" applyAlignment="1">
      <alignment vertical="center" wrapText="1"/>
    </xf>
    <xf numFmtId="0" fontId="14" fillId="0" borderId="0" xfId="0" applyFont="1">
      <alignment vertical="center"/>
    </xf>
    <xf numFmtId="0" fontId="15" fillId="0" borderId="0" xfId="0" applyFont="1">
      <alignment vertical="center"/>
    </xf>
    <xf numFmtId="178" fontId="15" fillId="0" borderId="0" xfId="0" applyNumberFormat="1" applyFont="1">
      <alignment vertical="center"/>
    </xf>
    <xf numFmtId="0" fontId="16" fillId="0" borderId="15" xfId="0" applyFont="1" applyBorder="1" applyAlignment="1">
      <alignment vertical="center" textRotation="255"/>
    </xf>
    <xf numFmtId="0" fontId="7" fillId="0" borderId="0" xfId="0" applyFont="1">
      <alignment vertical="center"/>
    </xf>
    <xf numFmtId="179" fontId="7" fillId="0" borderId="2" xfId="0" applyNumberFormat="1" applyFont="1" applyBorder="1" applyAlignment="1">
      <alignment horizontal="center" vertical="center"/>
    </xf>
    <xf numFmtId="0" fontId="0" fillId="0" borderId="1" xfId="0" applyBorder="1">
      <alignment vertical="center"/>
    </xf>
    <xf numFmtId="0" fontId="15" fillId="0" borderId="1" xfId="0" applyFont="1" applyBorder="1" applyAlignment="1"/>
    <xf numFmtId="0" fontId="7" fillId="0" borderId="1" xfId="0" applyFont="1" applyBorder="1" applyAlignment="1"/>
    <xf numFmtId="0" fontId="7" fillId="0" borderId="0" xfId="0" applyFont="1" applyAlignment="1"/>
    <xf numFmtId="0" fontId="7" fillId="0" borderId="19" xfId="0" applyFont="1" applyBorder="1" applyAlignment="1"/>
    <xf numFmtId="0" fontId="7" fillId="0" borderId="1" xfId="0" applyFont="1" applyBorder="1" applyAlignment="1">
      <alignment horizontal="right"/>
    </xf>
    <xf numFmtId="0" fontId="7" fillId="0" borderId="1" xfId="0" applyFont="1" applyBorder="1" applyAlignment="1">
      <alignment shrinkToFit="1"/>
    </xf>
    <xf numFmtId="0" fontId="0" fillId="0" borderId="22" xfId="0" applyBorder="1" applyAlignment="1">
      <alignment horizontal="center" vertical="center"/>
    </xf>
    <xf numFmtId="0" fontId="0" fillId="0" borderId="23" xfId="0" applyBorder="1" applyAlignment="1">
      <alignment horizontal="center" vertical="center" shrinkToFit="1"/>
    </xf>
    <xf numFmtId="0" fontId="18" fillId="2" borderId="0" xfId="0" applyFont="1" applyFill="1" applyAlignment="1">
      <alignment horizontal="left" vertical="center"/>
    </xf>
    <xf numFmtId="0" fontId="19" fillId="0" borderId="1" xfId="0" applyFont="1" applyBorder="1">
      <alignment vertical="center"/>
    </xf>
    <xf numFmtId="0" fontId="15" fillId="0" borderId="0" xfId="0" applyFont="1" applyAlignment="1">
      <alignment vertical="center" wrapText="1"/>
    </xf>
    <xf numFmtId="0" fontId="7" fillId="0" borderId="0" xfId="0" applyFont="1" applyAlignment="1">
      <alignment vertical="center" wrapText="1"/>
    </xf>
    <xf numFmtId="0" fontId="7" fillId="0" borderId="18" xfId="0" applyFont="1" applyBorder="1" applyAlignment="1"/>
    <xf numFmtId="0" fontId="7" fillId="0" borderId="1" xfId="0" applyFont="1" applyBorder="1">
      <alignment vertical="center"/>
    </xf>
    <xf numFmtId="0" fontId="17" fillId="3" borderId="1" xfId="0" applyFont="1" applyFill="1" applyBorder="1" applyAlignment="1">
      <alignment horizontal="center" vertical="center"/>
    </xf>
    <xf numFmtId="0" fontId="17" fillId="0" borderId="1" xfId="0" applyFont="1" applyBorder="1">
      <alignment vertical="center"/>
    </xf>
    <xf numFmtId="0" fontId="19" fillId="3" borderId="1" xfId="0" applyFont="1" applyFill="1" applyBorder="1" applyAlignment="1">
      <alignment horizontal="center" vertical="center"/>
    </xf>
    <xf numFmtId="0" fontId="15"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xf>
    <xf numFmtId="58" fontId="20" fillId="0" borderId="0" xfId="0" applyNumberFormat="1" applyFont="1">
      <alignment vertical="center"/>
    </xf>
    <xf numFmtId="0" fontId="20" fillId="0" borderId="0" xfId="0" applyFont="1" applyAlignment="1">
      <alignment horizontal="right" vertical="center" wrapText="1"/>
    </xf>
    <xf numFmtId="0" fontId="20" fillId="0" borderId="0" xfId="0" applyFont="1" applyAlignment="1">
      <alignment horizontal="right" vertical="top"/>
    </xf>
    <xf numFmtId="0" fontId="22" fillId="0" borderId="0" xfId="0" applyFont="1" applyAlignment="1">
      <alignment horizontal="left" vertical="top" wrapText="1"/>
    </xf>
    <xf numFmtId="0" fontId="22" fillId="0" borderId="0" xfId="0" applyFont="1" applyAlignment="1">
      <alignment horizontal="left" vertical="top"/>
    </xf>
    <xf numFmtId="0" fontId="22" fillId="0" borderId="0" xfId="0" applyFont="1" applyAlignment="1">
      <alignment horizontal="right" vertical="top"/>
    </xf>
    <xf numFmtId="0" fontId="22" fillId="0" borderId="0" xfId="0" applyFont="1" applyAlignment="1">
      <alignment horizontal="left" vertical="top" wrapText="1"/>
    </xf>
    <xf numFmtId="0" fontId="22" fillId="0" borderId="0" xfId="0" applyFont="1" applyAlignment="1">
      <alignment horizontal="left" vertical="top"/>
    </xf>
  </cellXfs>
  <cellStyles count="1">
    <cellStyle name="標準" xfId="0" builtinId="0"/>
  </cellStyles>
  <dxfs count="2">
    <dxf>
      <fill>
        <patternFill>
          <bgColor theme="1"/>
        </patternFill>
      </fill>
    </dxf>
    <dxf>
      <fill>
        <patternFill>
          <bgColor theme="1"/>
        </patternFill>
      </fill>
    </dxf>
  </dxfs>
  <tableStyles count="0" defaultTableStyle="TableStyleMedium9" defaultPivotStyle="PivotStyleLight16"/>
  <colors>
    <mruColors>
      <color rgb="FF0000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359832</xdr:colOff>
      <xdr:row>11</xdr:row>
      <xdr:rowOff>63500</xdr:rowOff>
    </xdr:from>
    <xdr:ext cx="5240867" cy="2454005"/>
    <xdr:sp macro="" textlink="">
      <xdr:nvSpPr>
        <xdr:cNvPr id="2" name="テキスト ボックス 1">
          <a:extLst>
            <a:ext uri="{FF2B5EF4-FFF2-40B4-BE49-F238E27FC236}">
              <a16:creationId xmlns:a16="http://schemas.microsoft.com/office/drawing/2014/main" id="{8BD5C735-627A-4346-86C9-85CEDFA26869}"/>
            </a:ext>
          </a:extLst>
        </xdr:cNvPr>
        <xdr:cNvSpPr txBox="1"/>
      </xdr:nvSpPr>
      <xdr:spPr>
        <a:xfrm>
          <a:off x="10294407" y="3959225"/>
          <a:ext cx="5240867" cy="2454005"/>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a:t>
          </a:r>
          <a:r>
            <a:rPr kumimoji="1" lang="ja-JP" altLang="en-US" sz="1100" b="1" u="sng"/>
            <a:t>項目１～３、５～</a:t>
          </a:r>
          <a:r>
            <a:rPr kumimoji="1" lang="en-US" altLang="ja-JP" sz="1100" b="1" u="sng"/>
            <a:t>12</a:t>
          </a:r>
          <a:r>
            <a:rPr kumimoji="1" lang="ja-JP" altLang="en-US" sz="1100" b="1" u="sng"/>
            <a:t>については、課税証明書等から転記するなどして記入</a:t>
          </a:r>
          <a:r>
            <a:rPr kumimoji="1" lang="ja-JP" altLang="en-US" sz="1100"/>
            <a:t>すること。</a:t>
          </a:r>
          <a:endParaRPr kumimoji="1" lang="en-US" altLang="ja-JP" sz="1100"/>
        </a:p>
        <a:p>
          <a:r>
            <a:rPr kumimoji="1" lang="ja-JP" altLang="en-US" sz="1100"/>
            <a:t>　　課税証明書により１～３、５～</a:t>
          </a:r>
          <a:r>
            <a:rPr kumimoji="1" lang="en-US" altLang="ja-JP" sz="1100"/>
            <a:t>12</a:t>
          </a:r>
          <a:r>
            <a:rPr kumimoji="1" lang="ja-JP" altLang="en-US" sz="1100"/>
            <a:t>が確認できない場合は、備考欄等に全ての項目が</a:t>
          </a:r>
          <a:endParaRPr kumimoji="1" lang="en-US" altLang="ja-JP" sz="1100"/>
        </a:p>
        <a:p>
          <a:r>
            <a:rPr kumimoji="1" lang="ja-JP" altLang="en-US" sz="1100"/>
            <a:t>　　確認できるように必要事項が記載された課税証明書の提出を求めること。</a:t>
          </a:r>
          <a:endParaRPr kumimoji="1" lang="en-US" altLang="ja-JP" sz="1100"/>
        </a:p>
        <a:p>
          <a:endParaRPr kumimoji="1" lang="en-US" altLang="ja-JP" sz="1100"/>
        </a:p>
        <a:p>
          <a:r>
            <a:rPr kumimoji="1" lang="ja-JP" altLang="en-US" sz="1100"/>
            <a:t>● </a:t>
          </a:r>
          <a:r>
            <a:rPr kumimoji="1" lang="ja-JP" altLang="en-US" sz="1100" b="1" u="sng"/>
            <a:t>項目４については</a:t>
          </a:r>
          <a:r>
            <a:rPr kumimoji="1" lang="ja-JP" altLang="en-US" sz="1100"/>
            <a:t>、</a:t>
          </a:r>
          <a:r>
            <a:rPr kumimoji="1" lang="ja-JP" altLang="en-US" sz="1100" b="1" u="sng"/>
            <a:t>課税証明書等により、課税主体の市区町村を確認</a:t>
          </a:r>
          <a:r>
            <a:rPr kumimoji="1" lang="ja-JP" altLang="en-US" sz="1100"/>
            <a:t>し、当該</a:t>
          </a:r>
          <a:endParaRPr kumimoji="1" lang="en-US" altLang="ja-JP" sz="1100"/>
        </a:p>
        <a:p>
          <a:r>
            <a:rPr kumimoji="1" lang="ja-JP" altLang="en-US" sz="1100"/>
            <a:t>　  市町村が指定都市に該当する場合に「はい」を、該当しない場合に「いいえ」を</a:t>
          </a:r>
          <a:endParaRPr kumimoji="1" lang="en-US" altLang="ja-JP" sz="1100"/>
        </a:p>
        <a:p>
          <a:r>
            <a:rPr kumimoji="1" lang="ja-JP" altLang="en-US" sz="1100"/>
            <a:t>　  回答すること。</a:t>
          </a:r>
          <a:endParaRPr kumimoji="1" lang="en-US" altLang="ja-JP" sz="1100"/>
        </a:p>
        <a:p>
          <a:endParaRPr kumimoji="1" lang="en-US" altLang="ja-JP" sz="1100"/>
        </a:p>
        <a:p>
          <a:r>
            <a:rPr kumimoji="1" lang="ja-JP" altLang="en-US" sz="1100"/>
            <a:t>● </a:t>
          </a:r>
          <a:r>
            <a:rPr kumimoji="1" lang="ja-JP" altLang="en-US" sz="1100" b="1" u="sng"/>
            <a:t>項目</a:t>
          </a:r>
          <a:r>
            <a:rPr kumimoji="1" lang="en-US" altLang="ja-JP" sz="1100" b="1" u="sng"/>
            <a:t>13</a:t>
          </a:r>
          <a:r>
            <a:rPr kumimoji="1" lang="ja-JP" altLang="en-US" sz="1100" b="1" u="sng"/>
            <a:t>については</a:t>
          </a:r>
          <a:r>
            <a:rPr kumimoji="1" lang="ja-JP" altLang="en-US" sz="1100"/>
            <a:t>、授業料等減免の対象者の認定に関する申請書の別紙１</a:t>
          </a:r>
          <a:endParaRPr kumimoji="1" lang="en-US" altLang="ja-JP" sz="1100"/>
        </a:p>
        <a:p>
          <a:r>
            <a:rPr kumimoji="1" lang="ja-JP" altLang="en-US" sz="1100"/>
            <a:t>　　において「〇〇年１月１日時点で生活保護（生活扶助）を受給している」に</a:t>
          </a:r>
          <a:endParaRPr kumimoji="1" lang="en-US" altLang="ja-JP" sz="1100"/>
        </a:p>
        <a:p>
          <a:r>
            <a:rPr kumimoji="1" lang="ja-JP" altLang="en-US" sz="1100"/>
            <a:t>　　「はい」と回答した者であって、事実関係が</a:t>
          </a:r>
          <a:r>
            <a:rPr kumimoji="1" lang="ja-JP" altLang="en-US" sz="1100" b="1" u="sng"/>
            <a:t>生活保護受給証明書等により確認</a:t>
          </a:r>
          <a:endParaRPr kumimoji="1" lang="en-US" altLang="ja-JP" sz="1100" b="1" u="sng"/>
        </a:p>
        <a:p>
          <a:r>
            <a:rPr kumimoji="1" lang="ja-JP" altLang="en-US" sz="1100"/>
            <a:t>　　できた場合には「はい」を選択すること。これに該当しない場合は「いいえ」を</a:t>
          </a:r>
          <a:endParaRPr kumimoji="1" lang="en-US" altLang="ja-JP" sz="1100"/>
        </a:p>
        <a:p>
          <a:r>
            <a:rPr kumimoji="1" lang="ja-JP" altLang="en-US" sz="1100"/>
            <a:t>　　選択すること。</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428625</xdr:colOff>
      <xdr:row>3</xdr:row>
      <xdr:rowOff>123826</xdr:rowOff>
    </xdr:from>
    <xdr:to>
      <xdr:col>17</xdr:col>
      <xdr:colOff>133350</xdr:colOff>
      <xdr:row>9</xdr:row>
      <xdr:rowOff>133350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39200" y="638176"/>
          <a:ext cx="3133725" cy="1038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修正後、シート「算定ツール」以外を非表示にし、ブックの保護をかけてください。</a:t>
          </a:r>
          <a:endParaRPr kumimoji="1" lang="en-US" altLang="ja-JP" sz="1100"/>
        </a:p>
        <a:p>
          <a:pPr algn="l"/>
          <a:r>
            <a:rPr kumimoji="1" lang="ja-JP" altLang="en-US" sz="1100"/>
            <a:t>「算定ツール」シートも保護をかけられるようになっています。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abSelected="1" view="pageBreakPreview" topLeftCell="A2" zoomScaleNormal="100" zoomScaleSheetLayoutView="100" workbookViewId="0">
      <selection activeCell="E12" sqref="E12"/>
    </sheetView>
  </sheetViews>
  <sheetFormatPr defaultRowHeight="13.5" x14ac:dyDescent="0.15"/>
  <cols>
    <col min="1" max="1" width="4" customWidth="1"/>
    <col min="2" max="2" width="3.625" customWidth="1"/>
    <col min="3" max="3" width="30.25" customWidth="1"/>
    <col min="4" max="6" width="17.5" customWidth="1"/>
    <col min="8" max="8" width="31" customWidth="1"/>
  </cols>
  <sheetData>
    <row r="1" spans="1:8" x14ac:dyDescent="0.15">
      <c r="H1" s="7"/>
    </row>
    <row r="2" spans="1:8" ht="28.5" customHeight="1" x14ac:dyDescent="0.15">
      <c r="B2" s="32"/>
      <c r="C2" s="54"/>
      <c r="D2" s="54" t="s">
        <v>175</v>
      </c>
      <c r="E2" s="54"/>
      <c r="F2" s="54"/>
      <c r="G2" s="54"/>
      <c r="H2" s="54"/>
    </row>
    <row r="3" spans="1:8" ht="26.25" customHeight="1" thickBot="1" x14ac:dyDescent="0.2">
      <c r="C3" s="54"/>
      <c r="D3" s="55"/>
      <c r="E3" s="55"/>
      <c r="F3" s="55"/>
      <c r="G3" s="55"/>
      <c r="H3" s="56">
        <f>MAX(更新履歴!A:A)</f>
        <v>45748</v>
      </c>
    </row>
    <row r="4" spans="1:8" ht="26.25" customHeight="1" thickBot="1" x14ac:dyDescent="0.2">
      <c r="C4" s="18" t="s">
        <v>174</v>
      </c>
      <c r="D4" s="26" t="s">
        <v>78</v>
      </c>
      <c r="E4" s="26" t="s">
        <v>58</v>
      </c>
      <c r="F4" s="25" t="s">
        <v>31</v>
      </c>
      <c r="G4" s="67">
        <f>計算シート!C4</f>
        <v>2024</v>
      </c>
    </row>
    <row r="5" spans="1:8" ht="26.25" customHeight="1" thickBot="1" x14ac:dyDescent="0.2">
      <c r="C5" s="18" t="s">
        <v>30</v>
      </c>
      <c r="D5" s="26" t="s">
        <v>26</v>
      </c>
      <c r="F5" s="71" t="s">
        <v>149</v>
      </c>
      <c r="G5" s="26" t="s">
        <v>158</v>
      </c>
    </row>
    <row r="6" spans="1:8" ht="26.25" customHeight="1" thickBot="1" x14ac:dyDescent="0.2">
      <c r="C6" s="58" t="s">
        <v>132</v>
      </c>
      <c r="D6" s="59"/>
      <c r="F6" s="72" t="s">
        <v>165</v>
      </c>
      <c r="G6" s="26"/>
      <c r="H6" t="s">
        <v>164</v>
      </c>
    </row>
    <row r="7" spans="1:8" ht="26.25" customHeight="1" thickBot="1" x14ac:dyDescent="0.2">
      <c r="C7" s="58" t="str">
        <f>"※この税情報による区分の適用の終期は"&amp;計算シート!C4+1&amp;"年９月"</f>
        <v>※この税情報による区分の適用の終期は2025年９月</v>
      </c>
      <c r="F7" s="72" t="s">
        <v>150</v>
      </c>
      <c r="G7" s="68" t="s">
        <v>161</v>
      </c>
    </row>
    <row r="8" spans="1:8" ht="15" customHeight="1" thickTop="1" x14ac:dyDescent="0.15">
      <c r="A8" s="21"/>
      <c r="B8" s="3"/>
      <c r="C8" s="4" t="s">
        <v>9</v>
      </c>
      <c r="D8" s="3"/>
      <c r="E8" s="20" t="s">
        <v>23</v>
      </c>
      <c r="F8" s="3"/>
      <c r="H8" s="5" t="s">
        <v>8</v>
      </c>
    </row>
    <row r="9" spans="1:8" ht="15" customHeight="1" thickBot="1" x14ac:dyDescent="0.2">
      <c r="A9" s="22"/>
      <c r="C9" s="18"/>
      <c r="D9" s="19" t="s">
        <v>17</v>
      </c>
      <c r="E9" s="19" t="s">
        <v>18</v>
      </c>
      <c r="F9" s="19" t="s">
        <v>19</v>
      </c>
      <c r="G9" s="19" t="s">
        <v>20</v>
      </c>
      <c r="H9" s="6"/>
    </row>
    <row r="10" spans="1:8" s="1" customFormat="1" ht="51.95" customHeight="1" thickBot="1" x14ac:dyDescent="0.2">
      <c r="A10" s="22"/>
      <c r="B10" s="1">
        <v>1</v>
      </c>
      <c r="C10" s="11" t="s">
        <v>46</v>
      </c>
      <c r="D10" s="49">
        <v>0</v>
      </c>
      <c r="E10" s="50">
        <v>0</v>
      </c>
      <c r="F10" s="50">
        <v>0</v>
      </c>
      <c r="G10" s="12" t="s">
        <v>0</v>
      </c>
      <c r="H10" s="51" t="s">
        <v>7</v>
      </c>
    </row>
    <row r="11" spans="1:8" s="1" customFormat="1" ht="51.95" customHeight="1" thickBot="1" x14ac:dyDescent="0.2">
      <c r="A11" s="22"/>
      <c r="B11" s="1">
        <f>B10+1</f>
        <v>2</v>
      </c>
      <c r="C11" s="11" t="s">
        <v>108</v>
      </c>
      <c r="D11" s="49">
        <v>0</v>
      </c>
      <c r="E11" s="50">
        <v>0</v>
      </c>
      <c r="F11" s="50">
        <v>0</v>
      </c>
      <c r="G11" s="12" t="s">
        <v>0</v>
      </c>
      <c r="H11" s="51" t="s">
        <v>7</v>
      </c>
    </row>
    <row r="12" spans="1:8" s="1" customFormat="1" ht="51.95" customHeight="1" thickBot="1" x14ac:dyDescent="0.2">
      <c r="A12" s="22"/>
      <c r="B12" s="1">
        <f t="shared" ref="B12:B21" si="0">B11+1</f>
        <v>3</v>
      </c>
      <c r="C12" s="11" t="s">
        <v>109</v>
      </c>
      <c r="D12" s="49">
        <v>0</v>
      </c>
      <c r="E12" s="50">
        <v>0</v>
      </c>
      <c r="F12" s="50">
        <v>0</v>
      </c>
      <c r="G12" s="12" t="s">
        <v>0</v>
      </c>
      <c r="H12" s="51" t="s">
        <v>7</v>
      </c>
    </row>
    <row r="13" spans="1:8" s="1" customFormat="1" ht="51.95" customHeight="1" thickBot="1" x14ac:dyDescent="0.2">
      <c r="A13" s="22"/>
      <c r="B13" s="1">
        <f t="shared" si="0"/>
        <v>4</v>
      </c>
      <c r="C13" s="11" t="s">
        <v>12</v>
      </c>
      <c r="D13" s="28" t="s">
        <v>126</v>
      </c>
      <c r="E13" s="28" t="s">
        <v>126</v>
      </c>
      <c r="F13" s="29" t="s">
        <v>126</v>
      </c>
      <c r="G13" s="12"/>
      <c r="H13" s="13" t="s">
        <v>13</v>
      </c>
    </row>
    <row r="14" spans="1:8" s="1" customFormat="1" ht="51.95" customHeight="1" thickBot="1" x14ac:dyDescent="0.2">
      <c r="A14" s="22"/>
      <c r="B14" s="1">
        <f t="shared" si="0"/>
        <v>5</v>
      </c>
      <c r="C14" s="11" t="s">
        <v>134</v>
      </c>
      <c r="D14" s="52">
        <v>0</v>
      </c>
      <c r="E14" s="52">
        <v>0</v>
      </c>
      <c r="F14" s="52">
        <v>0</v>
      </c>
      <c r="G14" s="12" t="s">
        <v>4</v>
      </c>
      <c r="H14" s="13" t="s">
        <v>144</v>
      </c>
    </row>
    <row r="15" spans="1:8" s="1" customFormat="1" ht="51.95" customHeight="1" thickBot="1" x14ac:dyDescent="0.2">
      <c r="A15" s="57"/>
      <c r="B15" s="12">
        <f t="shared" si="0"/>
        <v>6</v>
      </c>
      <c r="C15" s="11" t="s">
        <v>135</v>
      </c>
      <c r="D15" s="52">
        <v>0</v>
      </c>
      <c r="E15" s="52">
        <v>0</v>
      </c>
      <c r="F15" s="52">
        <v>0</v>
      </c>
      <c r="G15" s="12" t="s">
        <v>4</v>
      </c>
      <c r="H15" s="13" t="s">
        <v>145</v>
      </c>
    </row>
    <row r="16" spans="1:8" s="1" customFormat="1" ht="51.95" customHeight="1" thickBot="1" x14ac:dyDescent="0.2">
      <c r="A16" s="57"/>
      <c r="B16" s="12">
        <f t="shared" si="0"/>
        <v>7</v>
      </c>
      <c r="C16" s="11" t="s">
        <v>136</v>
      </c>
      <c r="D16" s="52">
        <v>0</v>
      </c>
      <c r="E16" s="52">
        <v>0</v>
      </c>
      <c r="F16" s="52">
        <v>0</v>
      </c>
      <c r="G16" s="12" t="s">
        <v>4</v>
      </c>
      <c r="H16" s="13" t="s">
        <v>146</v>
      </c>
    </row>
    <row r="17" spans="1:8" s="1" customFormat="1" ht="51.95" customHeight="1" thickBot="1" x14ac:dyDescent="0.2">
      <c r="A17" s="57"/>
      <c r="B17" s="12">
        <f t="shared" si="0"/>
        <v>8</v>
      </c>
      <c r="C17" s="53" t="s">
        <v>137</v>
      </c>
      <c r="D17" s="52">
        <v>0</v>
      </c>
      <c r="E17" s="52">
        <v>0</v>
      </c>
      <c r="F17" s="52">
        <v>0</v>
      </c>
      <c r="G17" s="12" t="s">
        <v>4</v>
      </c>
      <c r="H17" s="13" t="s">
        <v>147</v>
      </c>
    </row>
    <row r="18" spans="1:8" s="1" customFormat="1" ht="51.95" customHeight="1" thickBot="1" x14ac:dyDescent="0.2">
      <c r="A18" s="57"/>
      <c r="B18" s="12">
        <f t="shared" si="0"/>
        <v>9</v>
      </c>
      <c r="C18" s="53" t="s">
        <v>138</v>
      </c>
      <c r="D18" s="29" t="s">
        <v>141</v>
      </c>
      <c r="E18" s="29" t="s">
        <v>141</v>
      </c>
      <c r="F18" s="29" t="s">
        <v>141</v>
      </c>
      <c r="G18" s="12"/>
      <c r="H18" s="13" t="s">
        <v>148</v>
      </c>
    </row>
    <row r="19" spans="1:8" s="1" customFormat="1" ht="51.95" customHeight="1" thickBot="1" x14ac:dyDescent="0.2">
      <c r="A19" s="22"/>
      <c r="B19" s="12">
        <f t="shared" si="0"/>
        <v>10</v>
      </c>
      <c r="C19" s="11" t="s">
        <v>113</v>
      </c>
      <c r="D19" s="29" t="s">
        <v>34</v>
      </c>
      <c r="E19" s="29" t="s">
        <v>34</v>
      </c>
      <c r="F19" s="29" t="s">
        <v>34</v>
      </c>
      <c r="G19" s="12"/>
      <c r="H19" s="13" t="s">
        <v>127</v>
      </c>
    </row>
    <row r="20" spans="1:8" s="1" customFormat="1" ht="51.95" customHeight="1" thickBot="1" x14ac:dyDescent="0.2">
      <c r="A20" s="22"/>
      <c r="B20" s="12">
        <f t="shared" si="0"/>
        <v>11</v>
      </c>
      <c r="C20" s="11" t="s">
        <v>2</v>
      </c>
      <c r="D20" s="50">
        <v>0</v>
      </c>
      <c r="E20" s="50">
        <v>0</v>
      </c>
      <c r="F20" s="50">
        <v>0</v>
      </c>
      <c r="G20" s="12" t="s">
        <v>0</v>
      </c>
      <c r="H20" s="51" t="s">
        <v>7</v>
      </c>
    </row>
    <row r="21" spans="1:8" s="1" customFormat="1" ht="51.95" customHeight="1" thickBot="1" x14ac:dyDescent="0.2">
      <c r="A21" s="22"/>
      <c r="B21" s="12">
        <f t="shared" si="0"/>
        <v>12</v>
      </c>
      <c r="C21" s="11" t="s">
        <v>3</v>
      </c>
      <c r="D21" s="50">
        <v>0</v>
      </c>
      <c r="E21" s="50">
        <v>0</v>
      </c>
      <c r="F21" s="50">
        <v>0</v>
      </c>
      <c r="G21" s="12" t="s">
        <v>0</v>
      </c>
      <c r="H21" s="13" t="s">
        <v>110</v>
      </c>
    </row>
    <row r="22" spans="1:8" s="1" customFormat="1" ht="8.25" customHeight="1" thickBot="1" x14ac:dyDescent="0.2">
      <c r="A22" s="22"/>
      <c r="C22" s="12"/>
      <c r="D22" s="12"/>
      <c r="E22" s="12"/>
      <c r="F22" s="12"/>
      <c r="G22" s="12"/>
      <c r="H22" s="51"/>
    </row>
    <row r="23" spans="1:8" s="1" customFormat="1" ht="58.5" customHeight="1" thickBot="1" x14ac:dyDescent="0.2">
      <c r="A23" s="22"/>
      <c r="B23" s="1">
        <f>B21+1</f>
        <v>13</v>
      </c>
      <c r="C23" s="53" t="s">
        <v>11</v>
      </c>
      <c r="D23" s="29" t="s">
        <v>126</v>
      </c>
      <c r="E23" s="29" t="s">
        <v>126</v>
      </c>
      <c r="F23" s="29" t="s">
        <v>126</v>
      </c>
      <c r="G23" s="12"/>
      <c r="H23" s="13" t="s">
        <v>111</v>
      </c>
    </row>
    <row r="24" spans="1:8" ht="8.25" customHeight="1" thickBot="1" x14ac:dyDescent="0.2">
      <c r="A24" s="22"/>
      <c r="C24" s="2"/>
      <c r="H24" s="6"/>
    </row>
    <row r="25" spans="1:8" ht="31.5" customHeight="1" thickBot="1" x14ac:dyDescent="0.2">
      <c r="A25" s="22"/>
      <c r="B25" s="7" t="s">
        <v>6</v>
      </c>
      <c r="C25" s="9" t="s">
        <v>22</v>
      </c>
      <c r="D25" s="30">
        <f>計算シート!C25</f>
        <v>0</v>
      </c>
      <c r="E25" s="31">
        <f>計算シート!D25</f>
        <v>0</v>
      </c>
      <c r="F25" s="31">
        <f>計算シート!E25</f>
        <v>0</v>
      </c>
      <c r="G25" s="10" t="s">
        <v>21</v>
      </c>
      <c r="H25" s="14" t="s">
        <v>5</v>
      </c>
    </row>
    <row r="26" spans="1:8" ht="9" customHeight="1" thickBot="1" x14ac:dyDescent="0.2">
      <c r="A26" s="23"/>
      <c r="B26" s="8"/>
      <c r="C26" s="8"/>
      <c r="D26" s="8"/>
      <c r="E26" s="8"/>
      <c r="F26" s="8"/>
      <c r="G26" s="8"/>
      <c r="H26" s="15"/>
    </row>
    <row r="27" spans="1:8" ht="6.75" customHeight="1" thickTop="1" thickBot="1" x14ac:dyDescent="0.2">
      <c r="H27" s="16"/>
    </row>
    <row r="28" spans="1:8" ht="30" customHeight="1" thickTop="1" thickBot="1" x14ac:dyDescent="0.2">
      <c r="C28" s="44" t="s">
        <v>1</v>
      </c>
      <c r="D28" s="45">
        <f>SUM(計算シート!C25:E25)</f>
        <v>0</v>
      </c>
      <c r="E28" s="46" t="s">
        <v>74</v>
      </c>
      <c r="F28" s="46"/>
      <c r="G28" s="10"/>
      <c r="H28" s="14" t="s">
        <v>5</v>
      </c>
    </row>
    <row r="29" spans="1:8" ht="30" customHeight="1" thickTop="1" thickBot="1" x14ac:dyDescent="0.2">
      <c r="C29" s="44" t="s">
        <v>10</v>
      </c>
      <c r="D29" s="47" t="str">
        <f>計算シート!C35</f>
        <v>第Ⅰ区分</v>
      </c>
      <c r="E29" s="69" t="str">
        <f>計算シート!C33</f>
        <v/>
      </c>
      <c r="F29" s="48"/>
      <c r="G29" s="10"/>
      <c r="H29" s="14" t="s">
        <v>5</v>
      </c>
    </row>
    <row r="30" spans="1:8" ht="14.25" thickTop="1" x14ac:dyDescent="0.15"/>
  </sheetData>
  <sheetProtection sheet="1" objects="1" scenarios="1"/>
  <protectedRanges>
    <protectedRange sqref="D4:D6 E4 G5:G7 D10:F21 D23:F23" name="編集可能範囲"/>
  </protectedRanges>
  <phoneticPr fontId="1"/>
  <dataValidations count="1">
    <dataValidation type="list" allowBlank="1" showInputMessage="1" showErrorMessage="1" sqref="D23:F23" xr:uid="{00000000-0002-0000-0000-000000000000}">
      <formula1>"はい,いいえ"</formula1>
    </dataValidation>
  </dataValidations>
  <pageMargins left="0.7" right="0.7" top="0.75" bottom="0.75" header="0.3" footer="0.3"/>
  <pageSetup paperSize="9" scale="68" orientation="portrait" r:id="rId1"/>
  <headerFooter>
    <oddHeader>&amp;L【機密性○（取扱制限）】</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2" id="{FEDC32D6-99E5-49C2-AB78-8F29569AB154}">
            <xm:f>計算シート!$C$2=3</xm:f>
            <x14:dxf>
              <fill>
                <patternFill>
                  <bgColor theme="1"/>
                </patternFill>
              </fill>
            </x14:dxf>
          </x14:cfRule>
          <xm:sqref>D9:D25</xm:sqref>
        </x14:conditionalFormatting>
        <x14:conditionalFormatting xmlns:xm="http://schemas.microsoft.com/office/excel/2006/main">
          <x14:cfRule type="expression" priority="1" id="{1518FFEA-D683-4E31-9379-423EAD0A72F1}">
            <xm:f>計算シート!$C$2&gt;1</xm:f>
            <x14:dxf>
              <fill>
                <patternFill>
                  <bgColor theme="1"/>
                </patternFill>
              </fill>
            </x14:dxf>
          </x14:cfRule>
          <xm:sqref>E9:E25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1000000}">
          <x14:formula1>
            <xm:f>リストボックス!$I$2:$I$9</xm:f>
          </x14:formula1>
          <xm:sqref>D19:F19</xm:sqref>
        </x14:dataValidation>
        <x14:dataValidation type="list" allowBlank="1" showInputMessage="1" showErrorMessage="1" xr:uid="{00000000-0002-0000-0000-000002000000}">
          <x14:formula1>
            <xm:f>リストボックス!$C$7:$C$8</xm:f>
          </x14:formula1>
          <xm:sqref>D4</xm:sqref>
        </x14:dataValidation>
        <x14:dataValidation type="list" allowBlank="1" showInputMessage="1" showErrorMessage="1" xr:uid="{00000000-0002-0000-0000-000003000000}">
          <x14:formula1>
            <xm:f>リストボックス!$A$2:$A$4</xm:f>
          </x14:formula1>
          <xm:sqref>D5</xm:sqref>
        </x14:dataValidation>
        <x14:dataValidation type="list" allowBlank="1" showInputMessage="1" showErrorMessage="1" xr:uid="{00000000-0002-0000-0000-000004000000}">
          <x14:formula1>
            <xm:f>リストボックス!$G$2:$G$3</xm:f>
          </x14:formula1>
          <xm:sqref>D13:F13</xm:sqref>
        </x14:dataValidation>
        <x14:dataValidation type="list" allowBlank="1" showInputMessage="1" showErrorMessage="1" xr:uid="{00000000-0002-0000-0000-000005000000}">
          <x14:formula1>
            <xm:f>リストボックス!$D$2:$D$13</xm:f>
          </x14:formula1>
          <xm:sqref>E4</xm:sqref>
        </x14:dataValidation>
        <x14:dataValidation type="list" errorStyle="warning" allowBlank="1" showErrorMessage="1" errorTitle="確認してください" error="扶養親族数以下の値になる必要があります。確認してください。" xr:uid="{00000000-0002-0000-0000-000006000000}">
          <x14:formula1>
            <xm:f>リストボックス!$K$2:$K$4</xm:f>
          </x14:formula1>
          <xm:sqref>D18:E18</xm:sqref>
        </x14:dataValidation>
        <x14:dataValidation type="list" allowBlank="1" showInputMessage="1" showErrorMessage="1" xr:uid="{00000000-0002-0000-0000-000007000000}">
          <x14:formula1>
            <xm:f>リストボックス!$K$2:$K$4</xm:f>
          </x14:formula1>
          <xm:sqref>F18</xm:sqref>
        </x14:dataValidation>
        <x14:dataValidation type="list" allowBlank="1" showInputMessage="1" showErrorMessage="1" xr:uid="{00000000-0002-0000-0000-000008000000}">
          <x14:formula1>
            <xm:f>リストボックス!$M$2:$M$3</xm:f>
          </x14:formula1>
          <xm:sqref>G5</xm:sqref>
        </x14:dataValidation>
        <x14:dataValidation type="list" allowBlank="1" showInputMessage="1" showErrorMessage="1" xr:uid="{00000000-0002-0000-0000-000009000000}">
          <x14:formula1>
            <xm:f>リストボックス!$O$2:$O$3</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BABC1-B937-48EB-8939-EDA1FC6AF687}">
  <dimension ref="A1:E8"/>
  <sheetViews>
    <sheetView view="pageBreakPreview" zoomScaleNormal="100" zoomScaleSheetLayoutView="100" workbookViewId="0">
      <selection activeCell="E2" sqref="E2"/>
    </sheetView>
  </sheetViews>
  <sheetFormatPr defaultRowHeight="13.5" x14ac:dyDescent="0.15"/>
  <cols>
    <col min="1" max="1" width="4.25" customWidth="1"/>
    <col min="4" max="4" width="31.625" customWidth="1"/>
    <col min="5" max="5" width="31.75" customWidth="1"/>
  </cols>
  <sheetData>
    <row r="1" spans="1:5" ht="17.25" x14ac:dyDescent="0.15">
      <c r="E1" s="81">
        <v>45772</v>
      </c>
    </row>
    <row r="2" spans="1:5" ht="77.25" customHeight="1" x14ac:dyDescent="0.15">
      <c r="E2" s="82" t="s">
        <v>176</v>
      </c>
    </row>
    <row r="4" spans="1:5" ht="124.5" customHeight="1" x14ac:dyDescent="0.15">
      <c r="A4" s="83" t="s">
        <v>177</v>
      </c>
      <c r="B4" s="87" t="s">
        <v>178</v>
      </c>
      <c r="C4" s="88"/>
      <c r="D4" s="88"/>
      <c r="E4" s="88"/>
    </row>
    <row r="5" spans="1:5" ht="17.25" customHeight="1" x14ac:dyDescent="0.15">
      <c r="A5" s="83"/>
      <c r="B5" s="84"/>
      <c r="C5" s="85"/>
      <c r="D5" s="85"/>
      <c r="E5" s="85"/>
    </row>
    <row r="6" spans="1:5" ht="125.25" customHeight="1" x14ac:dyDescent="0.15">
      <c r="A6" s="86" t="s">
        <v>177</v>
      </c>
      <c r="B6" s="87" t="s">
        <v>180</v>
      </c>
      <c r="C6" s="88"/>
      <c r="D6" s="88"/>
      <c r="E6" s="88"/>
    </row>
    <row r="7" spans="1:5" ht="21.75" customHeight="1" x14ac:dyDescent="0.15">
      <c r="A7" s="86"/>
      <c r="B7" s="84"/>
      <c r="C7" s="85"/>
      <c r="D7" s="85"/>
      <c r="E7" s="85"/>
    </row>
    <row r="8" spans="1:5" ht="94.5" customHeight="1" x14ac:dyDescent="0.15">
      <c r="A8" s="86" t="s">
        <v>177</v>
      </c>
      <c r="B8" s="87" t="s">
        <v>179</v>
      </c>
      <c r="C8" s="88"/>
      <c r="D8" s="88"/>
      <c r="E8" s="88"/>
    </row>
  </sheetData>
  <sheetProtection algorithmName="SHA-512" hashValue="AChteJOdcuDx6trVzTN4mejz5TqbVhaiE3I3rHEiS4a1jq6NMkhVpMNLSPC9yiby3ln8hn2rohy+8f61uN+RKA==" saltValue="9aWvlWj9a8J6uXfAZ3pX2w==" spinCount="100000" sheet="1" objects="1" scenarios="1"/>
  <mergeCells count="3">
    <mergeCell ref="B4:E4"/>
    <mergeCell ref="B6:E6"/>
    <mergeCell ref="B8:E8"/>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
  <sheetViews>
    <sheetView workbookViewId="0">
      <selection activeCell="B26" sqref="B26"/>
    </sheetView>
  </sheetViews>
  <sheetFormatPr defaultRowHeight="13.5" x14ac:dyDescent="0.15"/>
  <cols>
    <col min="1" max="1" width="15.125" bestFit="1" customWidth="1"/>
    <col min="3" max="3" width="13" bestFit="1" customWidth="1"/>
    <col min="7" max="7" width="13" bestFit="1" customWidth="1"/>
    <col min="9" max="9" width="20" bestFit="1" customWidth="1"/>
    <col min="11" max="11" width="17.25" bestFit="1" customWidth="1"/>
    <col min="13" max="13" width="13" bestFit="1" customWidth="1"/>
    <col min="15" max="15" width="11.875" bestFit="1" customWidth="1"/>
  </cols>
  <sheetData>
    <row r="1" spans="1:16" x14ac:dyDescent="0.15">
      <c r="A1" s="33" t="s">
        <v>24</v>
      </c>
      <c r="B1" s="40" t="s">
        <v>25</v>
      </c>
      <c r="C1" s="27" t="s">
        <v>102</v>
      </c>
      <c r="D1" s="27" t="s">
        <v>103</v>
      </c>
      <c r="E1" s="38" t="s">
        <v>29</v>
      </c>
      <c r="F1" s="33" t="s">
        <v>25</v>
      </c>
      <c r="G1" s="38" t="s">
        <v>105</v>
      </c>
      <c r="H1" s="40" t="s">
        <v>25</v>
      </c>
      <c r="I1" s="38" t="s">
        <v>104</v>
      </c>
      <c r="J1" s="40" t="s">
        <v>25</v>
      </c>
      <c r="K1" s="38" t="s">
        <v>139</v>
      </c>
      <c r="L1" s="38" t="s">
        <v>140</v>
      </c>
      <c r="M1" s="78" t="s">
        <v>157</v>
      </c>
      <c r="N1" s="79" t="s">
        <v>25</v>
      </c>
      <c r="O1" s="80" t="s">
        <v>160</v>
      </c>
      <c r="P1" s="79" t="s">
        <v>25</v>
      </c>
    </row>
    <row r="2" spans="1:16" x14ac:dyDescent="0.15">
      <c r="A2" s="38" t="s">
        <v>26</v>
      </c>
      <c r="B2" s="39">
        <v>1</v>
      </c>
      <c r="C2" s="27" t="s">
        <v>52</v>
      </c>
      <c r="D2" s="27" t="s">
        <v>55</v>
      </c>
      <c r="E2" s="38" t="s">
        <v>32</v>
      </c>
      <c r="F2" s="33">
        <v>0</v>
      </c>
      <c r="G2" s="38" t="s">
        <v>32</v>
      </c>
      <c r="H2" s="39">
        <v>0</v>
      </c>
      <c r="I2" s="38" t="s">
        <v>34</v>
      </c>
      <c r="J2" s="39">
        <v>0</v>
      </c>
      <c r="K2" s="60" t="s">
        <v>141</v>
      </c>
      <c r="L2" s="60">
        <v>0</v>
      </c>
      <c r="M2" s="74" t="s">
        <v>159</v>
      </c>
      <c r="N2" s="74">
        <v>0</v>
      </c>
      <c r="O2" s="74" t="s">
        <v>162</v>
      </c>
      <c r="P2" s="74">
        <v>0</v>
      </c>
    </row>
    <row r="3" spans="1:16" x14ac:dyDescent="0.15">
      <c r="A3" s="38" t="s">
        <v>27</v>
      </c>
      <c r="B3" s="39">
        <v>2</v>
      </c>
      <c r="C3" s="27" t="s">
        <v>53</v>
      </c>
      <c r="D3" s="27" t="s">
        <v>57</v>
      </c>
      <c r="E3" s="38" t="s">
        <v>33</v>
      </c>
      <c r="F3" s="33">
        <v>1</v>
      </c>
      <c r="G3" s="38" t="s">
        <v>33</v>
      </c>
      <c r="H3" s="39">
        <v>1</v>
      </c>
      <c r="I3" s="38" t="s">
        <v>130</v>
      </c>
      <c r="J3" s="39">
        <v>1</v>
      </c>
      <c r="K3" s="60" t="s">
        <v>142</v>
      </c>
      <c r="L3" s="60">
        <v>1</v>
      </c>
      <c r="M3" s="74" t="s">
        <v>158</v>
      </c>
      <c r="N3" s="74">
        <v>1</v>
      </c>
      <c r="O3" s="74" t="s">
        <v>163</v>
      </c>
      <c r="P3" s="74">
        <v>1</v>
      </c>
    </row>
    <row r="4" spans="1:16" x14ac:dyDescent="0.15">
      <c r="A4" s="38" t="s">
        <v>28</v>
      </c>
      <c r="B4" s="39">
        <v>3</v>
      </c>
      <c r="C4" s="27" t="s">
        <v>54</v>
      </c>
      <c r="D4" s="27" t="s">
        <v>56</v>
      </c>
      <c r="E4" s="24"/>
      <c r="F4" s="24"/>
      <c r="G4" s="24"/>
      <c r="H4" s="24"/>
      <c r="I4" s="38" t="s">
        <v>131</v>
      </c>
      <c r="J4" s="39">
        <v>2</v>
      </c>
      <c r="K4" s="60" t="s">
        <v>143</v>
      </c>
      <c r="L4" s="60">
        <v>2</v>
      </c>
    </row>
    <row r="5" spans="1:16" x14ac:dyDescent="0.15">
      <c r="C5" s="27" t="s">
        <v>76</v>
      </c>
      <c r="D5" s="27" t="s">
        <v>58</v>
      </c>
      <c r="E5" s="24"/>
      <c r="F5" s="24"/>
      <c r="G5" s="24"/>
      <c r="H5" s="24"/>
      <c r="I5" s="38" t="str">
        <f>IF(計算シート!C4=0,"３．寡婦（特別）","３．ひとり親")</f>
        <v>３．ひとり親</v>
      </c>
      <c r="J5" s="33">
        <v>3</v>
      </c>
    </row>
    <row r="6" spans="1:16" x14ac:dyDescent="0.15">
      <c r="C6" s="27" t="s">
        <v>77</v>
      </c>
      <c r="D6" s="27" t="s">
        <v>59</v>
      </c>
      <c r="E6" s="24"/>
      <c r="F6" s="24"/>
      <c r="G6" s="24"/>
      <c r="H6" s="24"/>
      <c r="I6" s="38" t="str">
        <f>"４．寡婦"&amp;IF(計算シート!C4=0,"（一般）","")</f>
        <v>４．寡婦</v>
      </c>
      <c r="J6" s="33">
        <v>4</v>
      </c>
    </row>
    <row r="7" spans="1:16" x14ac:dyDescent="0.15">
      <c r="C7" s="27" t="s">
        <v>78</v>
      </c>
      <c r="D7" s="27" t="s">
        <v>60</v>
      </c>
      <c r="I7" s="38" t="s">
        <v>129</v>
      </c>
      <c r="J7" s="33">
        <v>5</v>
      </c>
    </row>
    <row r="8" spans="1:16" x14ac:dyDescent="0.15">
      <c r="C8" s="27" t="s">
        <v>79</v>
      </c>
      <c r="D8" s="27" t="s">
        <v>61</v>
      </c>
      <c r="I8" s="38" t="s">
        <v>128</v>
      </c>
      <c r="J8" s="33">
        <v>0</v>
      </c>
    </row>
    <row r="9" spans="1:16" x14ac:dyDescent="0.15">
      <c r="C9" s="27" t="s">
        <v>80</v>
      </c>
      <c r="D9" s="27" t="s">
        <v>62</v>
      </c>
      <c r="I9" s="38"/>
      <c r="J9" s="33">
        <v>0</v>
      </c>
    </row>
    <row r="10" spans="1:16" x14ac:dyDescent="0.15">
      <c r="C10" s="27" t="s">
        <v>81</v>
      </c>
      <c r="D10" s="27" t="s">
        <v>63</v>
      </c>
    </row>
    <row r="11" spans="1:16" x14ac:dyDescent="0.15">
      <c r="C11" s="27" t="s">
        <v>82</v>
      </c>
      <c r="D11" s="27" t="s">
        <v>64</v>
      </c>
    </row>
    <row r="12" spans="1:16" x14ac:dyDescent="0.15">
      <c r="C12" s="27" t="s">
        <v>83</v>
      </c>
      <c r="D12" s="27" t="s">
        <v>65</v>
      </c>
    </row>
    <row r="13" spans="1:16" x14ac:dyDescent="0.15">
      <c r="C13" s="27" t="s">
        <v>84</v>
      </c>
      <c r="D13" s="27" t="s">
        <v>66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workbookViewId="0">
      <selection activeCell="B35" sqref="B35"/>
    </sheetView>
  </sheetViews>
  <sheetFormatPr defaultRowHeight="13.5" x14ac:dyDescent="0.15"/>
  <cols>
    <col min="1" max="1" width="5.25" bestFit="1" customWidth="1"/>
    <col min="2" max="2" width="19.25" bestFit="1" customWidth="1"/>
    <col min="3" max="3" width="24.125" bestFit="1" customWidth="1"/>
    <col min="4" max="4" width="16.5" customWidth="1"/>
    <col min="5" max="5" width="18.625" customWidth="1"/>
    <col min="6" max="6" width="39.875" customWidth="1"/>
  </cols>
  <sheetData>
    <row r="1" spans="1:6" x14ac:dyDescent="0.15">
      <c r="A1" s="41" t="s">
        <v>87</v>
      </c>
      <c r="B1" s="42" t="s">
        <v>86</v>
      </c>
      <c r="C1" s="42" t="s">
        <v>35</v>
      </c>
      <c r="D1" s="42" t="s">
        <v>36</v>
      </c>
      <c r="E1" s="42" t="s">
        <v>37</v>
      </c>
      <c r="F1" s="43" t="s">
        <v>85</v>
      </c>
    </row>
    <row r="2" spans="1:6" x14ac:dyDescent="0.15">
      <c r="A2" s="41">
        <v>1</v>
      </c>
      <c r="B2" s="33" t="s">
        <v>38</v>
      </c>
      <c r="C2" s="33">
        <f>IFERROR(VLOOKUP(算定ツール!D5,リストボックス!A1:B4,2,0),0)</f>
        <v>1</v>
      </c>
      <c r="D2" s="24"/>
      <c r="E2" s="35"/>
      <c r="F2" s="24" t="s">
        <v>106</v>
      </c>
    </row>
    <row r="3" spans="1:6" x14ac:dyDescent="0.15">
      <c r="A3" s="41">
        <f>A2+1</f>
        <v>2</v>
      </c>
      <c r="B3" s="33" t="s">
        <v>67</v>
      </c>
      <c r="C3" s="34">
        <f>IFERROR(DATEVALUE(SUBSTITUTE(算定ツール!D4,"年","")&amp;"/"&amp;IF(LEN(SUBSTITUTE(算定ツール!E4,"月",""))=1,"0"&amp;SUBSTITUTE(算定ツール!E4,"月",""),SUBSTITUTE(算定ツール!E4,"月",""))&amp;"/"&amp;"01"),0)</f>
        <v>45748</v>
      </c>
      <c r="D3" s="24"/>
      <c r="E3" s="35"/>
      <c r="F3" s="24" t="s">
        <v>98</v>
      </c>
    </row>
    <row r="4" spans="1:6" x14ac:dyDescent="0.15">
      <c r="A4" s="41">
        <f t="shared" ref="A4:A35" si="0">A3+1</f>
        <v>3</v>
      </c>
      <c r="B4" s="33" t="s">
        <v>68</v>
      </c>
      <c r="C4" s="33">
        <f>IF(MONTH(C3)&lt;10,YEAR(C3)-1,YEAR(C3))</f>
        <v>2024</v>
      </c>
      <c r="D4" s="24"/>
      <c r="E4" s="35"/>
      <c r="F4" s="24" t="s">
        <v>97</v>
      </c>
    </row>
    <row r="5" spans="1:6" x14ac:dyDescent="0.15">
      <c r="A5" s="41">
        <f t="shared" si="0"/>
        <v>4</v>
      </c>
      <c r="B5" s="33" t="s">
        <v>51</v>
      </c>
      <c r="C5" s="33">
        <f>IF(C4&lt;2021,0,1)</f>
        <v>1</v>
      </c>
      <c r="D5" s="24"/>
      <c r="E5" s="35"/>
      <c r="F5" s="24" t="s">
        <v>107</v>
      </c>
    </row>
    <row r="6" spans="1:6" x14ac:dyDescent="0.15">
      <c r="A6" s="41">
        <f t="shared" si="0"/>
        <v>5</v>
      </c>
      <c r="B6" s="33" t="s">
        <v>39</v>
      </c>
      <c r="C6" s="34">
        <f>DATE(C4,1,1)</f>
        <v>45292</v>
      </c>
      <c r="D6" s="24"/>
      <c r="E6" s="35"/>
      <c r="F6" s="24" t="s">
        <v>96</v>
      </c>
    </row>
    <row r="7" spans="1:6" x14ac:dyDescent="0.15">
      <c r="A7" s="41">
        <f t="shared" si="0"/>
        <v>6</v>
      </c>
      <c r="B7" s="61" t="s">
        <v>114</v>
      </c>
      <c r="C7" s="62">
        <f>IF(C4&gt;=2022,1,0)</f>
        <v>1</v>
      </c>
      <c r="D7" s="63"/>
      <c r="E7" s="64"/>
      <c r="F7" s="63" t="s">
        <v>117</v>
      </c>
    </row>
    <row r="8" spans="1:6" x14ac:dyDescent="0.15">
      <c r="A8" s="41">
        <f t="shared" si="0"/>
        <v>7</v>
      </c>
      <c r="B8" s="61" t="s">
        <v>118</v>
      </c>
      <c r="C8" s="62">
        <f>DATEDIF(算定ツール!D6,C6-1,"y")</f>
        <v>123</v>
      </c>
      <c r="D8" s="63"/>
      <c r="E8" s="64"/>
      <c r="F8" s="63" t="s">
        <v>119</v>
      </c>
    </row>
    <row r="9" spans="1:6" x14ac:dyDescent="0.15">
      <c r="A9" s="41">
        <f t="shared" si="0"/>
        <v>8</v>
      </c>
      <c r="B9" s="61" t="s">
        <v>120</v>
      </c>
      <c r="C9" s="65">
        <f>VALUE(TEXT(MONTH(算定ツール!D6),"00")&amp;TEXT(DAY(算定ツール!D6),"00"))</f>
        <v>100</v>
      </c>
      <c r="D9" s="63"/>
      <c r="E9" s="64"/>
      <c r="F9" s="63" t="s">
        <v>121</v>
      </c>
    </row>
    <row r="10" spans="1:6" x14ac:dyDescent="0.15">
      <c r="A10" s="41">
        <f t="shared" si="0"/>
        <v>9</v>
      </c>
      <c r="B10" s="61" t="s">
        <v>115</v>
      </c>
      <c r="C10" s="62">
        <f>IFERROR(IF(AND(C7=1,C8=18,C9&gt;101,C9&lt;402,SUM(算定ツール!D15:E15)&gt;0),1,0),0)</f>
        <v>0</v>
      </c>
      <c r="D10" s="63"/>
      <c r="E10" s="64"/>
      <c r="F10" s="63" t="s">
        <v>122</v>
      </c>
    </row>
    <row r="11" spans="1:6" x14ac:dyDescent="0.15">
      <c r="A11" s="41">
        <f>A10+1</f>
        <v>10</v>
      </c>
      <c r="B11" s="33" t="s">
        <v>29</v>
      </c>
      <c r="C11" s="33">
        <f>IFERROR(VLOOKUP(算定ツール!D23,リストボックス!$E$1:$F$3,2,0),0)</f>
        <v>0</v>
      </c>
      <c r="D11" s="33">
        <f>IFERROR(VLOOKUP(算定ツール!E23,リストボックス!$E$1:$F$3,2,0),0)</f>
        <v>0</v>
      </c>
      <c r="E11" s="33">
        <f>IFERROR(VLOOKUP(算定ツール!F23,リストボックス!$E$1:$F$3,2,0),0)</f>
        <v>0</v>
      </c>
      <c r="F11" s="24" t="s">
        <v>95</v>
      </c>
    </row>
    <row r="12" spans="1:6" x14ac:dyDescent="0.15">
      <c r="A12" s="41">
        <f t="shared" si="0"/>
        <v>11</v>
      </c>
      <c r="B12" s="33" t="s">
        <v>40</v>
      </c>
      <c r="C12" s="33">
        <f>IFERROR(VLOOKUP(算定ツール!D13,リストボックス!$G$1:$H$3,2,0),0)</f>
        <v>0</v>
      </c>
      <c r="D12" s="33">
        <f>IFERROR(VLOOKUP(算定ツール!E13,リストボックス!$G$1:$H$3,2,0),0)</f>
        <v>0</v>
      </c>
      <c r="E12" s="33">
        <f>IFERROR(VLOOKUP(算定ツール!F13,リストボックス!$G$1:$H$3,2,0),0)</f>
        <v>0</v>
      </c>
      <c r="F12" s="24" t="s">
        <v>95</v>
      </c>
    </row>
    <row r="13" spans="1:6" x14ac:dyDescent="0.15">
      <c r="A13" s="41">
        <f t="shared" si="0"/>
        <v>12</v>
      </c>
      <c r="B13" s="33" t="s">
        <v>41</v>
      </c>
      <c r="C13" s="33">
        <f>算定ツール!D20</f>
        <v>0</v>
      </c>
      <c r="D13" s="33">
        <f>算定ツール!E20</f>
        <v>0</v>
      </c>
      <c r="E13" s="33">
        <f>算定ツール!F20</f>
        <v>0</v>
      </c>
      <c r="F13" s="24" t="s">
        <v>93</v>
      </c>
    </row>
    <row r="14" spans="1:6" x14ac:dyDescent="0.15">
      <c r="A14" s="41">
        <f t="shared" si="0"/>
        <v>13</v>
      </c>
      <c r="B14" s="33" t="s">
        <v>42</v>
      </c>
      <c r="C14" s="33">
        <f>算定ツール!D21</f>
        <v>0</v>
      </c>
      <c r="D14" s="33">
        <f>算定ツール!E21</f>
        <v>0</v>
      </c>
      <c r="E14" s="33">
        <f>算定ツール!F21</f>
        <v>0</v>
      </c>
      <c r="F14" s="24" t="s">
        <v>93</v>
      </c>
    </row>
    <row r="15" spans="1:6" x14ac:dyDescent="0.15">
      <c r="A15" s="41">
        <f t="shared" si="0"/>
        <v>14</v>
      </c>
      <c r="B15" s="33" t="s">
        <v>43</v>
      </c>
      <c r="C15" s="33">
        <f>SUM(算定ツール!D14:D17)+IF(VLOOKUP(算定ツール!D18,リストボックス!$K$2:$L$4,2,0)&gt;0,1,0)</f>
        <v>0</v>
      </c>
      <c r="D15" s="33">
        <f>SUM(算定ツール!E14:E17)+IF(VLOOKUP(算定ツール!E18,リストボックス!$K$2:$L$4,2,0)&gt;0,1,0)</f>
        <v>0</v>
      </c>
      <c r="E15" s="33">
        <f>SUM(算定ツール!F14:F17)+IF(VLOOKUP(算定ツール!F18,リストボックス!$K$2:$L$4,2,0)&gt;0,1,0)</f>
        <v>0</v>
      </c>
      <c r="F15" s="24" t="s">
        <v>170</v>
      </c>
    </row>
    <row r="16" spans="1:6" x14ac:dyDescent="0.15">
      <c r="A16" s="41">
        <f t="shared" si="0"/>
        <v>15</v>
      </c>
      <c r="B16" s="33" t="s">
        <v>44</v>
      </c>
      <c r="C16" s="33">
        <f>350000*(1+C15)+IF(C15&gt;0,320000,0)+IF(C5=1,100000,0)</f>
        <v>450000</v>
      </c>
      <c r="D16" s="33">
        <f>350000*(1+D15)+IF(D15&gt;0,320000,0)+IF(C5=1,100000,0)</f>
        <v>450000</v>
      </c>
      <c r="E16" s="33">
        <f>350000*(1+E15)+IF(E15&gt;0,320000,0)+IF(C5=1,100000,0)</f>
        <v>450000</v>
      </c>
      <c r="F16" s="24" t="s">
        <v>92</v>
      </c>
    </row>
    <row r="17" spans="1:6" x14ac:dyDescent="0.15">
      <c r="A17" s="41">
        <f t="shared" si="0"/>
        <v>16</v>
      </c>
      <c r="B17" s="33" t="s">
        <v>69</v>
      </c>
      <c r="C17" s="33">
        <f>IFERROR(VLOOKUP(算定ツール!D19,リストボックス!$I$1:$J$9,2,0),0)</f>
        <v>0</v>
      </c>
      <c r="D17" s="33">
        <f>IFERROR(VLOOKUP(算定ツール!E19,リストボックス!$I$1:$J$9,2,0),0)</f>
        <v>0</v>
      </c>
      <c r="E17" s="33">
        <f>IFERROR(VLOOKUP(算定ツール!F19,リストボックス!$I$1:$J$9,2,0),0)</f>
        <v>0</v>
      </c>
      <c r="F17" s="24" t="s">
        <v>91</v>
      </c>
    </row>
    <row r="18" spans="1:6" x14ac:dyDescent="0.15">
      <c r="A18" s="41">
        <f t="shared" si="0"/>
        <v>17</v>
      </c>
      <c r="B18" s="33" t="s">
        <v>45</v>
      </c>
      <c r="C18" s="33">
        <f>IF(SUM(C17)&gt;0,1250000+IF(C5=1,100000,0),0)</f>
        <v>0</v>
      </c>
      <c r="D18" s="33">
        <f>IF(SUM(D17)&gt;0,1250000+IF(C5=1,100000,0),0)</f>
        <v>0</v>
      </c>
      <c r="E18" s="33">
        <f>IF(SUM(E17)&gt;0,1250000+IF(C5=1,100000,0),0)</f>
        <v>0</v>
      </c>
      <c r="F18" s="24" t="s">
        <v>90</v>
      </c>
    </row>
    <row r="19" spans="1:6" x14ac:dyDescent="0.15">
      <c r="A19" s="41">
        <f t="shared" si="0"/>
        <v>18</v>
      </c>
      <c r="B19" s="33" t="s">
        <v>47</v>
      </c>
      <c r="C19" s="33">
        <f>算定ツール!D10</f>
        <v>0</v>
      </c>
      <c r="D19" s="33">
        <f>算定ツール!E10</f>
        <v>0</v>
      </c>
      <c r="E19" s="33">
        <f>算定ツール!F10</f>
        <v>0</v>
      </c>
      <c r="F19" s="24" t="s">
        <v>93</v>
      </c>
    </row>
    <row r="20" spans="1:6" x14ac:dyDescent="0.15">
      <c r="A20" s="41">
        <f t="shared" si="0"/>
        <v>19</v>
      </c>
      <c r="B20" s="33" t="s">
        <v>48</v>
      </c>
      <c r="C20" s="33">
        <f>SUM(算定ツール!D11:D12)*IF(C12=1,3/4,1)</f>
        <v>0</v>
      </c>
      <c r="D20" s="33">
        <f>SUM(算定ツール!E11:E12)*IF(D12=1,3/4,1)</f>
        <v>0</v>
      </c>
      <c r="E20" s="33">
        <f>SUM(算定ツール!F11:F12)*IF(E12=1,3/4,1)</f>
        <v>0</v>
      </c>
      <c r="F20" s="24" t="s">
        <v>94</v>
      </c>
    </row>
    <row r="21" spans="1:6" x14ac:dyDescent="0.15">
      <c r="A21" s="41">
        <f t="shared" si="0"/>
        <v>20</v>
      </c>
      <c r="B21" s="33" t="s">
        <v>49</v>
      </c>
      <c r="C21" s="33">
        <f>IF(OR(C11=1,C13&lt;=C18,C14&lt;=C16),1,0)</f>
        <v>1</v>
      </c>
      <c r="D21" s="33">
        <f>IF(OR(D11=1,D13&lt;=D18,D14&lt;=D16),1,0)</f>
        <v>1</v>
      </c>
      <c r="E21" s="33">
        <f>IF(OR(E11=1,E13&lt;=E18,E14&lt;=E16),1,0)</f>
        <v>1</v>
      </c>
      <c r="F21" s="24" t="s">
        <v>89</v>
      </c>
    </row>
    <row r="22" spans="1:6" x14ac:dyDescent="0.15">
      <c r="A22" s="41">
        <f t="shared" si="0"/>
        <v>21</v>
      </c>
      <c r="B22" s="61" t="s">
        <v>124</v>
      </c>
      <c r="C22" s="62">
        <f>算定ツール!D14</f>
        <v>0</v>
      </c>
      <c r="D22" s="62">
        <f>算定ツール!E14</f>
        <v>0</v>
      </c>
      <c r="E22" s="62">
        <f>算定ツール!F14</f>
        <v>0</v>
      </c>
      <c r="F22" s="63" t="s">
        <v>93</v>
      </c>
    </row>
    <row r="23" spans="1:6" x14ac:dyDescent="0.15">
      <c r="A23" s="41">
        <f t="shared" si="0"/>
        <v>22</v>
      </c>
      <c r="B23" s="66" t="s">
        <v>123</v>
      </c>
      <c r="C23" s="61">
        <f>IF(C2=3,0,IF(C21=1,0,ROUNDDOWN(C19*0.06-C20,-2)))</f>
        <v>0</v>
      </c>
      <c r="D23" s="61">
        <f>IF(C2=1,IF(D21=1,0,ROUNDDOWN(D19*0.06-D20,-2)),0)</f>
        <v>0</v>
      </c>
      <c r="E23" s="61">
        <f>IF(E21=1,0,ROUNDDOWN(E19*0.06-E20,-2))</f>
        <v>0</v>
      </c>
      <c r="F23" s="63"/>
    </row>
    <row r="24" spans="1:6" x14ac:dyDescent="0.15">
      <c r="A24" s="41">
        <f t="shared" si="0"/>
        <v>23</v>
      </c>
      <c r="B24" s="61" t="s">
        <v>116</v>
      </c>
      <c r="C24" s="62">
        <f>IF(AND(C10=1,SUM(C22)&gt;0,IF(SUM(D22)&gt;0,IF(C23&gt;=D23,1,0),1)&gt;0),7200,0)</f>
        <v>0</v>
      </c>
      <c r="D24" s="62">
        <f>IF(AND(C10=1,SUM(D22)&gt;0,IF(SUM(C22)&gt;0,IF(C23&lt;D23,1,0),1)&gt;0),7200,0)</f>
        <v>0</v>
      </c>
      <c r="E24" s="62">
        <v>0</v>
      </c>
      <c r="F24" s="63" t="s">
        <v>125</v>
      </c>
    </row>
    <row r="25" spans="1:6" x14ac:dyDescent="0.15">
      <c r="A25" s="41">
        <f t="shared" si="0"/>
        <v>24</v>
      </c>
      <c r="B25" s="62" t="s">
        <v>100</v>
      </c>
      <c r="C25" s="61">
        <f>MAX(C23-C24,0)</f>
        <v>0</v>
      </c>
      <c r="D25" s="61">
        <f t="shared" ref="D25" si="1">MAX(D23-D24,0)</f>
        <v>0</v>
      </c>
      <c r="E25" s="61">
        <f>MAX(E23-E24,0)</f>
        <v>0</v>
      </c>
      <c r="F25" s="63"/>
    </row>
    <row r="26" spans="1:6" x14ac:dyDescent="0.15">
      <c r="A26" s="41">
        <f t="shared" si="0"/>
        <v>25</v>
      </c>
      <c r="B26" s="33" t="s">
        <v>70</v>
      </c>
      <c r="C26" s="33">
        <f>IF($C$2&lt;3,IF(OR(算定ツール!D10="",算定ツール!D11="",算定ツール!D12="",算定ツール!D13="",算定ツール!D14="",算定ツール!D19="",算定ツール!D20="",算定ツール!D21="",算定ツール!D23=""),1,0),0)</f>
        <v>0</v>
      </c>
      <c r="D26" s="33">
        <f>IF($C$2=1,IF(OR(算定ツール!E10="",算定ツール!E11="",算定ツール!E12="",算定ツール!E13="",算定ツール!E14="",算定ツール!E19="",算定ツール!E20="",算定ツール!E21="",算定ツール!E23=""),1,0),0)</f>
        <v>0</v>
      </c>
      <c r="E26" s="33">
        <f>IF(OR(算定ツール!F10="",算定ツール!F11="",算定ツール!F12="",算定ツール!F13="",算定ツール!F14="",算定ツール!F19="",算定ツール!F20="",算定ツール!F21="",算定ツール!F23=""),1,0)</f>
        <v>0</v>
      </c>
      <c r="F26" s="24" t="s">
        <v>88</v>
      </c>
    </row>
    <row r="27" spans="1:6" x14ac:dyDescent="0.15">
      <c r="A27" s="41">
        <f t="shared" si="0"/>
        <v>26</v>
      </c>
      <c r="B27" s="61" t="s">
        <v>50</v>
      </c>
      <c r="C27" s="73" t="str">
        <f>IF(C3=0,"適用年月を入力してください",IF(SUM(C26:E26)&gt;0,"入力がない項目があります",IF(SUM(C25:E25)&lt;100,"第Ⅰ区分",IF(SUM(C25:E25)&lt;25600,"第Ⅱ区分",IF(SUM(C25:E25)&lt;51300,"第Ⅲ区分",IF(AND(SUM(C25:E25)&lt;154500,VALUE(SUBSTITUTE(算定ツール!D4,"年",""))&gt;=2024),"第Ⅳ区分",""))))))</f>
        <v>第Ⅰ区分</v>
      </c>
      <c r="D27" s="36"/>
      <c r="E27" s="37"/>
      <c r="F27" s="24" t="s">
        <v>99</v>
      </c>
    </row>
    <row r="28" spans="1:6" x14ac:dyDescent="0.15">
      <c r="A28" s="41">
        <f t="shared" si="0"/>
        <v>27</v>
      </c>
      <c r="B28" s="74" t="s">
        <v>152</v>
      </c>
      <c r="C28" s="74">
        <f>VLOOKUP(算定ツール!G5,リストボックス!M2:N3,2,0)</f>
        <v>1</v>
      </c>
      <c r="F28" s="63" t="s">
        <v>166</v>
      </c>
    </row>
    <row r="29" spans="1:6" x14ac:dyDescent="0.15">
      <c r="A29" s="41">
        <f t="shared" si="0"/>
        <v>28</v>
      </c>
      <c r="B29" s="74" t="s">
        <v>155</v>
      </c>
      <c r="C29" s="74">
        <f>算定ツール!G6</f>
        <v>0</v>
      </c>
      <c r="F29" s="63" t="s">
        <v>93</v>
      </c>
    </row>
    <row r="30" spans="1:6" x14ac:dyDescent="0.15">
      <c r="A30" s="41">
        <f t="shared" si="0"/>
        <v>29</v>
      </c>
      <c r="B30" s="74" t="s">
        <v>153</v>
      </c>
      <c r="C30" s="74">
        <f>VLOOKUP(算定ツール!G7,リストボックス!O2:P3,2,0)</f>
        <v>0</v>
      </c>
      <c r="F30" t="s">
        <v>167</v>
      </c>
    </row>
    <row r="31" spans="1:6" x14ac:dyDescent="0.15">
      <c r="A31" s="41">
        <f t="shared" si="0"/>
        <v>30</v>
      </c>
      <c r="B31" s="74" t="s">
        <v>154</v>
      </c>
      <c r="C31" s="74">
        <f>IF(算定ツール!D5="独立生計",0,MIN(C29,SUM(算定ツール!D14:E15,算定ツール!D17:E17)))</f>
        <v>0</v>
      </c>
      <c r="F31" t="s">
        <v>169</v>
      </c>
    </row>
    <row r="32" spans="1:6" x14ac:dyDescent="0.15">
      <c r="A32" s="41">
        <f t="shared" si="0"/>
        <v>31</v>
      </c>
      <c r="B32" s="74" t="s">
        <v>156</v>
      </c>
      <c r="C32" s="74" t="str">
        <f>IF(C27="第Ⅳ区分",IF(AND(C30=0,C31&gt;2),"（多子世帯）",IF(C28=1,"（理工農系）","（支援対象外）")),"")</f>
        <v/>
      </c>
    </row>
    <row r="33" spans="1:3" x14ac:dyDescent="0.15">
      <c r="A33" s="41">
        <f t="shared" si="0"/>
        <v>32</v>
      </c>
      <c r="B33" s="74" t="s">
        <v>168</v>
      </c>
      <c r="C33" s="74" t="str">
        <f>IF(C32="（理工農系）","（大学・高等専門学校の場合は満額の1/3、そうでない場合は1/4の支援になります）","")</f>
        <v/>
      </c>
    </row>
    <row r="34" spans="1:3" x14ac:dyDescent="0.15">
      <c r="A34" s="75">
        <f t="shared" si="0"/>
        <v>33</v>
      </c>
      <c r="B34" s="76" t="s">
        <v>171</v>
      </c>
      <c r="C34" s="70" t="str">
        <f>IF(AND(C30=0,C31&gt;2),"多子世帯","")</f>
        <v/>
      </c>
    </row>
    <row r="35" spans="1:3" x14ac:dyDescent="0.15">
      <c r="A35" s="77">
        <f t="shared" si="0"/>
        <v>34</v>
      </c>
      <c r="B35" s="70" t="s">
        <v>172</v>
      </c>
      <c r="C35" s="70" t="str">
        <f>IF(C27="第Ⅳ区分",IF(C32="（支援対象外）","対象外",C27&amp;C32),IF(AND(C27="",C34=""),"対象外",IF(C34="多子世帯",C27&amp;IF(C27="","","（")&amp;C34&amp;IF(C27="","","）"),C27)))</f>
        <v>第Ⅰ区分</v>
      </c>
    </row>
  </sheetData>
  <sheetProtection sheet="1" objects="1" scenarios="1" selectLockedCells="1" selectUnlockedCells="1"/>
  <phoneticPr fontId="1"/>
  <pageMargins left="0.7" right="0.7" top="0.75" bottom="0.75" header="0.3" footer="0.3"/>
  <ignoredErrors>
    <ignoredError sqref="C20:E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C31" sqref="C31"/>
    </sheetView>
  </sheetViews>
  <sheetFormatPr defaultRowHeight="13.5" x14ac:dyDescent="0.15"/>
  <cols>
    <col min="1" max="1" width="11.375" style="17" bestFit="1" customWidth="1"/>
  </cols>
  <sheetData>
    <row r="1" spans="1:2" x14ac:dyDescent="0.15">
      <c r="A1" s="17" t="s">
        <v>14</v>
      </c>
      <c r="B1" t="s">
        <v>15</v>
      </c>
    </row>
    <row r="2" spans="1:2" x14ac:dyDescent="0.15">
      <c r="A2" s="17">
        <v>43800</v>
      </c>
      <c r="B2" t="s">
        <v>16</v>
      </c>
    </row>
    <row r="3" spans="1:2" x14ac:dyDescent="0.15">
      <c r="A3" s="17">
        <v>44348</v>
      </c>
      <c r="B3" t="s">
        <v>71</v>
      </c>
    </row>
    <row r="4" spans="1:2" x14ac:dyDescent="0.15">
      <c r="B4" t="s">
        <v>101</v>
      </c>
    </row>
    <row r="5" spans="1:2" x14ac:dyDescent="0.15">
      <c r="B5" t="s">
        <v>72</v>
      </c>
    </row>
    <row r="6" spans="1:2" x14ac:dyDescent="0.15">
      <c r="B6" t="s">
        <v>73</v>
      </c>
    </row>
    <row r="7" spans="1:2" x14ac:dyDescent="0.15">
      <c r="B7" t="s">
        <v>75</v>
      </c>
    </row>
    <row r="8" spans="1:2" x14ac:dyDescent="0.15">
      <c r="A8" s="17">
        <v>44774</v>
      </c>
      <c r="B8" t="s">
        <v>112</v>
      </c>
    </row>
    <row r="9" spans="1:2" x14ac:dyDescent="0.15">
      <c r="A9" s="17">
        <v>45145</v>
      </c>
      <c r="B9" t="s">
        <v>133</v>
      </c>
    </row>
    <row r="10" spans="1:2" x14ac:dyDescent="0.15">
      <c r="A10" s="17">
        <v>45352</v>
      </c>
      <c r="B10" t="s">
        <v>151</v>
      </c>
    </row>
    <row r="11" spans="1:2" x14ac:dyDescent="0.15">
      <c r="A11" s="17">
        <v>45748</v>
      </c>
      <c r="B11" t="s">
        <v>173</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算定ツール</vt:lpstr>
      <vt:lpstr>留意事項</vt:lpstr>
      <vt:lpstr>リストボックス</vt:lpstr>
      <vt:lpstr>計算シート</vt:lpstr>
      <vt:lpstr>更新履歴</vt:lpstr>
      <vt:lpstr>算定ツール!Print_Area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安藝彩織</cp:lastModifiedBy>
  <cp:lastPrinted>2024-03-13T06:41:22Z</cp:lastPrinted>
  <dcterms:created xsi:type="dcterms:W3CDTF">2011-06-14T05:32:50Z</dcterms:created>
  <dcterms:modified xsi:type="dcterms:W3CDTF">2025-04-22T04:55:49Z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2025-04-22T01:25:01Z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5224246b-d52b-47cc-a569-cf2ad3472761</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