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3_ncr:1_{5B226991-0A69-4335-B99F-7C205520B5DD}" xr6:coauthVersionLast="47" xr6:coauthVersionMax="47" xr10:uidLastSave="{00000000-0000-0000-0000-000000000000}"/>
  <bookViews>
    <workbookView xWindow="-120" yWindow="-120" windowWidth="29040" windowHeight="15840" tabRatio="822" activeTab="2" xr2:uid="{D1D03E1C-3D12-4C5A-B8AC-A1B456CA4FF9}"/>
  </bookViews>
  <sheets>
    <sheet name="作業手順" sheetId="52" r:id="rId1"/>
    <sheet name="基準値算出" sheetId="51" r:id="rId2"/>
    <sheet name="基礎データ" sheetId="2" r:id="rId3"/>
    <sheet name="グラフ" sheetId="5" r:id="rId4"/>
  </sheets>
  <definedNames>
    <definedName name="_xlnm.Print_Area" localSheetId="3">グラフ!$F$1:$AF$133</definedName>
    <definedName name="_xlnm.Print_Area" localSheetId="2">基礎データ!$A$1:$BF$84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51" l="1"/>
  <c r="AT68" i="2"/>
  <c r="AS64" i="2" s="1"/>
  <c r="AS67" i="2" s="1"/>
  <c r="AS66" i="2"/>
  <c r="AS63" i="2"/>
  <c r="M67" i="2"/>
  <c r="K67" i="2"/>
  <c r="I67" i="2"/>
  <c r="I66" i="2"/>
  <c r="I27" i="2"/>
  <c r="O64" i="2"/>
  <c r="K64" i="2"/>
  <c r="I64" i="2"/>
  <c r="J68" i="2"/>
  <c r="U63" i="2"/>
  <c r="O63" i="2"/>
  <c r="M63" i="2"/>
  <c r="I63" i="2"/>
  <c r="J62" i="2"/>
  <c r="Q66" i="2"/>
  <c r="N62" i="2"/>
  <c r="Q30" i="2"/>
  <c r="O30" i="2"/>
  <c r="M30" i="2"/>
  <c r="J29" i="2"/>
  <c r="BE63" i="2"/>
  <c r="K26" i="2" l="1"/>
  <c r="S66" i="2"/>
  <c r="U66" i="2"/>
  <c r="W66" i="2"/>
  <c r="Y66" i="2"/>
  <c r="AA66" i="2"/>
  <c r="AC66" i="2"/>
  <c r="AE66" i="2"/>
  <c r="AG66" i="2"/>
  <c r="AI66" i="2"/>
  <c r="AK66" i="2"/>
  <c r="AM66" i="2"/>
  <c r="AO66" i="2"/>
  <c r="AQ66" i="2"/>
  <c r="AU66" i="2"/>
  <c r="AW66" i="2"/>
  <c r="AY66" i="2"/>
  <c r="BA66" i="2"/>
  <c r="BC66" i="2"/>
  <c r="BE66" i="2"/>
  <c r="O66" i="2"/>
  <c r="K66" i="2"/>
  <c r="B7" i="2"/>
  <c r="C7" i="2"/>
  <c r="D7" i="2"/>
  <c r="E7" i="2"/>
  <c r="A7" i="2"/>
  <c r="K63" i="2" s="1"/>
  <c r="F59" i="51" l="1"/>
  <c r="H36" i="2"/>
  <c r="F19" i="51"/>
  <c r="G19" i="51"/>
  <c r="H19" i="51"/>
  <c r="I19" i="51"/>
  <c r="J19" i="51"/>
  <c r="A2" i="2" l="1"/>
  <c r="F2" i="2"/>
  <c r="J40" i="51" l="1"/>
  <c r="G40" i="51"/>
  <c r="H40" i="51"/>
  <c r="I40" i="51"/>
  <c r="F40" i="51"/>
  <c r="F28" i="51" s="1"/>
  <c r="K54" i="51"/>
  <c r="H80" i="2" s="1"/>
  <c r="K66" i="51"/>
  <c r="AF6" i="5"/>
  <c r="AE6" i="5"/>
  <c r="AD6" i="5"/>
  <c r="AC6" i="5"/>
  <c r="AB6" i="5"/>
  <c r="AA6" i="5"/>
  <c r="Z6" i="5"/>
  <c r="Y6" i="5"/>
  <c r="X6" i="5"/>
  <c r="W6" i="5"/>
  <c r="V6" i="5"/>
  <c r="U6" i="5"/>
  <c r="T6" i="5"/>
  <c r="S6" i="5"/>
  <c r="R6" i="5"/>
  <c r="Q6" i="5"/>
  <c r="P6" i="5"/>
  <c r="O6" i="5"/>
  <c r="N6" i="5"/>
  <c r="M6" i="5"/>
  <c r="L6" i="5"/>
  <c r="K6" i="5"/>
  <c r="J6" i="5"/>
  <c r="I6" i="5"/>
  <c r="H6" i="5"/>
  <c r="F10" i="51"/>
  <c r="J3" i="51"/>
  <c r="I3" i="51"/>
  <c r="H3" i="51"/>
  <c r="G3" i="51"/>
  <c r="F3" i="51"/>
  <c r="F71" i="51"/>
  <c r="J71" i="51"/>
  <c r="I71" i="51"/>
  <c r="H71" i="51"/>
  <c r="G71" i="51"/>
  <c r="K74" i="51"/>
  <c r="K73" i="51"/>
  <c r="K72" i="51"/>
  <c r="J67" i="51"/>
  <c r="I67" i="51"/>
  <c r="H67" i="51"/>
  <c r="G67" i="51"/>
  <c r="F67" i="51"/>
  <c r="K69" i="51"/>
  <c r="K70" i="51"/>
  <c r="K68" i="51"/>
  <c r="J59" i="51"/>
  <c r="I59" i="51"/>
  <c r="H59" i="51"/>
  <c r="G59" i="51"/>
  <c r="G55" i="51"/>
  <c r="H55" i="51"/>
  <c r="I55" i="51"/>
  <c r="J55" i="51"/>
  <c r="F55" i="51"/>
  <c r="K62" i="51"/>
  <c r="K61" i="51"/>
  <c r="K60" i="51"/>
  <c r="K58" i="51"/>
  <c r="K57" i="51"/>
  <c r="K56" i="51"/>
  <c r="K64" i="51"/>
  <c r="K52" i="51"/>
  <c r="H78" i="2" s="1"/>
  <c r="K51" i="51"/>
  <c r="H72" i="2" s="1"/>
  <c r="BF75" i="2"/>
  <c r="BD75" i="2"/>
  <c r="BB75" i="2"/>
  <c r="AZ75" i="2"/>
  <c r="AX75" i="2"/>
  <c r="AV75" i="2"/>
  <c r="AT75" i="2"/>
  <c r="AR75" i="2"/>
  <c r="AP75" i="2"/>
  <c r="AN75" i="2"/>
  <c r="AL75" i="2"/>
  <c r="AJ75" i="2"/>
  <c r="AH75" i="2"/>
  <c r="AF75" i="2"/>
  <c r="AD75" i="2"/>
  <c r="AB75" i="2"/>
  <c r="Z75" i="2"/>
  <c r="X75" i="2"/>
  <c r="V75" i="2"/>
  <c r="T75" i="2"/>
  <c r="R75" i="2"/>
  <c r="P75" i="2"/>
  <c r="N75" i="2"/>
  <c r="L75" i="2"/>
  <c r="J75" i="2"/>
  <c r="AF12" i="5"/>
  <c r="AE12" i="5"/>
  <c r="AD12" i="5"/>
  <c r="AC12" i="5"/>
  <c r="AB12" i="5"/>
  <c r="AA12" i="5"/>
  <c r="Z12" i="5"/>
  <c r="Y12" i="5"/>
  <c r="X12" i="5"/>
  <c r="W12" i="5"/>
  <c r="V12" i="5"/>
  <c r="U12" i="5"/>
  <c r="T12" i="5"/>
  <c r="S12" i="5"/>
  <c r="R12" i="5"/>
  <c r="Q12" i="5"/>
  <c r="P12" i="5"/>
  <c r="O12" i="5"/>
  <c r="N12" i="5"/>
  <c r="M12" i="5"/>
  <c r="L12" i="5"/>
  <c r="K12" i="5"/>
  <c r="J12" i="5"/>
  <c r="I12" i="5"/>
  <c r="H12" i="5"/>
  <c r="J35" i="2" l="1"/>
  <c r="L35" i="2" s="1"/>
  <c r="N35" i="2" s="1"/>
  <c r="P35" i="2" s="1"/>
  <c r="R35" i="2" s="1"/>
  <c r="T35" i="2" s="1"/>
  <c r="V35" i="2" s="1"/>
  <c r="X35" i="2" s="1"/>
  <c r="Z35" i="2" s="1"/>
  <c r="AB35" i="2" s="1"/>
  <c r="AD35" i="2" s="1"/>
  <c r="AF35" i="2" s="1"/>
  <c r="AH35" i="2" s="1"/>
  <c r="AJ35" i="2" s="1"/>
  <c r="AL35" i="2" s="1"/>
  <c r="AN35" i="2" s="1"/>
  <c r="AP35" i="2" s="1"/>
  <c r="AR35" i="2" s="1"/>
  <c r="AT35" i="2" s="1"/>
  <c r="AV35" i="2" s="1"/>
  <c r="AX35" i="2" s="1"/>
  <c r="AZ35" i="2" s="1"/>
  <c r="BB35" i="2" s="1"/>
  <c r="BD35" i="2" s="1"/>
  <c r="BF35" i="2" s="1"/>
  <c r="J34" i="2"/>
  <c r="G10" i="51" l="1"/>
  <c r="H10" i="51"/>
  <c r="I10" i="51"/>
  <c r="J10" i="51"/>
  <c r="J55" i="2"/>
  <c r="G35" i="51"/>
  <c r="H35" i="51"/>
  <c r="I35" i="51"/>
  <c r="J35" i="51"/>
  <c r="F35" i="51"/>
  <c r="K71" i="51"/>
  <c r="K67" i="51"/>
  <c r="K65" i="51"/>
  <c r="K63" i="51"/>
  <c r="K59" i="51"/>
  <c r="H74" i="2" s="1"/>
  <c r="K55" i="51"/>
  <c r="H81" i="2" s="1"/>
  <c r="H82" i="2" s="1"/>
  <c r="K53" i="51"/>
  <c r="H73" i="2" s="1"/>
  <c r="K50" i="51"/>
  <c r="H71" i="2" s="1"/>
  <c r="J82" i="2"/>
  <c r="H75" i="2" l="1"/>
  <c r="G32" i="51"/>
  <c r="H32" i="51"/>
  <c r="I32" i="51"/>
  <c r="J32" i="51"/>
  <c r="F32" i="51"/>
  <c r="G28" i="51"/>
  <c r="H28" i="51"/>
  <c r="I28" i="51"/>
  <c r="J28" i="51"/>
  <c r="F9" i="51" l="1"/>
  <c r="A6" i="2" s="1"/>
  <c r="K19" i="51"/>
  <c r="H11" i="2" s="1"/>
  <c r="K35" i="51"/>
  <c r="H20" i="2" s="1"/>
  <c r="K28" i="51"/>
  <c r="H14" i="2" s="1"/>
  <c r="J14" i="2" s="1"/>
  <c r="J15" i="2" s="1"/>
  <c r="K32" i="51"/>
  <c r="H17" i="2" s="1"/>
  <c r="K10" i="51"/>
  <c r="K3" i="51"/>
  <c r="H4" i="2" s="1"/>
  <c r="L68" i="2" l="1"/>
  <c r="J4" i="2"/>
  <c r="L4" i="2" s="1"/>
  <c r="H84" i="2"/>
  <c r="G4" i="5"/>
  <c r="H8" i="2"/>
  <c r="H9" i="2" s="1"/>
  <c r="H15" i="2"/>
  <c r="J17" i="2"/>
  <c r="J20" i="2"/>
  <c r="G9" i="51"/>
  <c r="B6" i="2" s="1"/>
  <c r="J9" i="51"/>
  <c r="E6" i="2" s="1"/>
  <c r="H9" i="51"/>
  <c r="C6" i="2" s="1"/>
  <c r="I9" i="51"/>
  <c r="D6" i="2" s="1"/>
  <c r="I26" i="2" l="1"/>
  <c r="J37" i="2" s="1"/>
  <c r="H7" i="2"/>
  <c r="J84" i="2"/>
  <c r="L84" i="2" s="1"/>
  <c r="J8" i="2"/>
  <c r="J9" i="2" s="1"/>
  <c r="J21" i="2"/>
  <c r="J11" i="2"/>
  <c r="H21" i="2"/>
  <c r="H22" i="2"/>
  <c r="H18" i="2"/>
  <c r="H12" i="2"/>
  <c r="K9" i="51"/>
  <c r="J7" i="2" l="1"/>
  <c r="J18" i="2"/>
  <c r="J12" i="2"/>
  <c r="H8" i="5" l="1"/>
  <c r="M26" i="2"/>
  <c r="H7" i="5"/>
  <c r="N84" i="2"/>
  <c r="P84" i="2" s="1"/>
  <c r="R84" i="2" s="1"/>
  <c r="T84" i="2" s="1"/>
  <c r="V84" i="2" s="1"/>
  <c r="X84" i="2" s="1"/>
  <c r="Z84" i="2" s="1"/>
  <c r="AB84" i="2" s="1"/>
  <c r="AD84" i="2" s="1"/>
  <c r="AF84" i="2" s="1"/>
  <c r="AH84" i="2" s="1"/>
  <c r="AJ84" i="2" s="1"/>
  <c r="AL84" i="2" s="1"/>
  <c r="AN84" i="2" s="1"/>
  <c r="AP84" i="2" s="1"/>
  <c r="AR84" i="2" s="1"/>
  <c r="AT84" i="2" s="1"/>
  <c r="AV84" i="2" s="1"/>
  <c r="AX84" i="2" s="1"/>
  <c r="AZ84" i="2" s="1"/>
  <c r="BB84" i="2" s="1"/>
  <c r="BD84" i="2" s="1"/>
  <c r="BF84" i="2" s="1"/>
  <c r="L82" i="2"/>
  <c r="N82" i="2"/>
  <c r="P82" i="2"/>
  <c r="R82" i="2"/>
  <c r="T82" i="2"/>
  <c r="V82" i="2"/>
  <c r="X82" i="2"/>
  <c r="Z82" i="2"/>
  <c r="AB82" i="2"/>
  <c r="AD82" i="2"/>
  <c r="AF82" i="2"/>
  <c r="AH82" i="2"/>
  <c r="AJ82" i="2"/>
  <c r="AL82" i="2"/>
  <c r="AN82" i="2"/>
  <c r="AP82" i="2"/>
  <c r="AR82" i="2"/>
  <c r="AT82" i="2"/>
  <c r="AZ82" i="2"/>
  <c r="BB82" i="2"/>
  <c r="BD82" i="2"/>
  <c r="BF82" i="2"/>
  <c r="AX82" i="2"/>
  <c r="AV82" i="2"/>
  <c r="BF55" i="2"/>
  <c r="BD55" i="2"/>
  <c r="BB55" i="2"/>
  <c r="AZ55" i="2"/>
  <c r="AX55" i="2"/>
  <c r="AV55" i="2"/>
  <c r="AT55" i="2"/>
  <c r="AR55" i="2"/>
  <c r="AP55" i="2"/>
  <c r="AN55" i="2"/>
  <c r="AL55" i="2"/>
  <c r="AJ55" i="2"/>
  <c r="AH55" i="2"/>
  <c r="AF55" i="2"/>
  <c r="AD55" i="2"/>
  <c r="AB55" i="2"/>
  <c r="Z55" i="2"/>
  <c r="X55" i="2"/>
  <c r="V55" i="2"/>
  <c r="T55" i="2"/>
  <c r="R55" i="2"/>
  <c r="P55" i="2"/>
  <c r="N55" i="2"/>
  <c r="L55" i="2"/>
  <c r="J22" i="2"/>
  <c r="L46" i="2"/>
  <c r="N46" i="2"/>
  <c r="P46" i="2"/>
  <c r="R46" i="2"/>
  <c r="T46" i="2"/>
  <c r="V46" i="2"/>
  <c r="X46" i="2"/>
  <c r="Z46" i="2"/>
  <c r="AB46" i="2"/>
  <c r="AD46" i="2"/>
  <c r="AF46" i="2"/>
  <c r="AH46" i="2"/>
  <c r="AJ46" i="2"/>
  <c r="AL46" i="2"/>
  <c r="AN46" i="2"/>
  <c r="AP46" i="2"/>
  <c r="AR46" i="2"/>
  <c r="AT46" i="2"/>
  <c r="AV46" i="2"/>
  <c r="AX46" i="2"/>
  <c r="AZ46" i="2"/>
  <c r="BB46" i="2"/>
  <c r="BD46" i="2"/>
  <c r="BF46" i="2"/>
  <c r="L49" i="2"/>
  <c r="N49" i="2"/>
  <c r="P49" i="2"/>
  <c r="R49" i="2"/>
  <c r="T49" i="2"/>
  <c r="V49" i="2"/>
  <c r="X49" i="2"/>
  <c r="Z49" i="2"/>
  <c r="AB49" i="2"/>
  <c r="AD49" i="2"/>
  <c r="AF49" i="2"/>
  <c r="AH49" i="2"/>
  <c r="AJ49" i="2"/>
  <c r="AL49" i="2"/>
  <c r="AN49" i="2"/>
  <c r="AP49" i="2"/>
  <c r="AR49" i="2"/>
  <c r="AT49" i="2"/>
  <c r="AV49" i="2"/>
  <c r="AX49" i="2"/>
  <c r="AZ49" i="2"/>
  <c r="BB49" i="2"/>
  <c r="BD49" i="2"/>
  <c r="BF49" i="2"/>
  <c r="L52" i="2"/>
  <c r="N52" i="2"/>
  <c r="P52" i="2"/>
  <c r="R52" i="2"/>
  <c r="T52" i="2"/>
  <c r="V52" i="2"/>
  <c r="X52" i="2"/>
  <c r="Z52" i="2"/>
  <c r="AB52" i="2"/>
  <c r="AD52" i="2"/>
  <c r="AF52" i="2"/>
  <c r="AH52" i="2"/>
  <c r="AJ52" i="2"/>
  <c r="AL52" i="2"/>
  <c r="AN52" i="2"/>
  <c r="AP52" i="2"/>
  <c r="AR52" i="2"/>
  <c r="AT52" i="2"/>
  <c r="AV52" i="2"/>
  <c r="AX52" i="2"/>
  <c r="AZ52" i="2"/>
  <c r="BB52" i="2"/>
  <c r="BD52" i="2"/>
  <c r="BF52" i="2"/>
  <c r="J52" i="2"/>
  <c r="J19" i="2" s="1"/>
  <c r="J49" i="2"/>
  <c r="J16" i="2" s="1"/>
  <c r="J46" i="2"/>
  <c r="J13" i="2" s="1"/>
  <c r="H19" i="2"/>
  <c r="H16" i="2"/>
  <c r="H13" i="2"/>
  <c r="L43" i="2"/>
  <c r="N43" i="2"/>
  <c r="P43" i="2"/>
  <c r="R43" i="2"/>
  <c r="T43" i="2"/>
  <c r="V43" i="2"/>
  <c r="X43" i="2"/>
  <c r="Z43" i="2"/>
  <c r="AB43" i="2"/>
  <c r="AD43" i="2"/>
  <c r="AF43" i="2"/>
  <c r="AH43" i="2"/>
  <c r="AJ43" i="2"/>
  <c r="AL43" i="2"/>
  <c r="AN43" i="2"/>
  <c r="AP43" i="2"/>
  <c r="AR43" i="2"/>
  <c r="AT43" i="2"/>
  <c r="AV43" i="2"/>
  <c r="AX43" i="2"/>
  <c r="AZ43" i="2"/>
  <c r="BB43" i="2"/>
  <c r="BD43" i="2"/>
  <c r="BF43" i="2"/>
  <c r="J43" i="2"/>
  <c r="J10" i="2" s="1"/>
  <c r="H10" i="2"/>
  <c r="L20" i="2" l="1"/>
  <c r="N20" i="2" s="1"/>
  <c r="N21" i="2" s="1"/>
  <c r="J33" i="2" l="1"/>
  <c r="J36" i="2" s="1"/>
  <c r="M66" i="2"/>
  <c r="H13" i="5"/>
  <c r="H11" i="5"/>
  <c r="L21" i="2"/>
  <c r="P20" i="2"/>
  <c r="R20" i="2" s="1"/>
  <c r="N22" i="2"/>
  <c r="L22" i="2"/>
  <c r="G1" i="5"/>
  <c r="H10" i="5" l="1"/>
  <c r="P22" i="2"/>
  <c r="P21" i="2"/>
  <c r="R22" i="2"/>
  <c r="T20" i="2"/>
  <c r="R21" i="2"/>
  <c r="V20" i="2" l="1"/>
  <c r="T21" i="2"/>
  <c r="T22" i="2"/>
  <c r="V21" i="2" l="1"/>
  <c r="V22" i="2"/>
  <c r="X20" i="2"/>
  <c r="X21" i="2" l="1"/>
  <c r="X22" i="2"/>
  <c r="Z20" i="2"/>
  <c r="Z22" i="2" l="1"/>
  <c r="AB20" i="2"/>
  <c r="Z21" i="2"/>
  <c r="AD20" i="2" l="1"/>
  <c r="AB21" i="2"/>
  <c r="AB22" i="2"/>
  <c r="AD21" i="2" l="1"/>
  <c r="AD22" i="2"/>
  <c r="AF20" i="2"/>
  <c r="AF21" i="2" l="1"/>
  <c r="AF22" i="2"/>
  <c r="AH20" i="2"/>
  <c r="AH22" i="2" l="1"/>
  <c r="AJ20" i="2"/>
  <c r="AH21" i="2"/>
  <c r="AL20" i="2" l="1"/>
  <c r="AJ21" i="2"/>
  <c r="AJ22" i="2"/>
  <c r="AL21" i="2" l="1"/>
  <c r="AL22" i="2"/>
  <c r="AN20" i="2"/>
  <c r="AN21" i="2" l="1"/>
  <c r="AN22" i="2"/>
  <c r="AP20" i="2"/>
  <c r="AP22" i="2" l="1"/>
  <c r="AR20" i="2"/>
  <c r="AP21" i="2"/>
  <c r="G5" i="5"/>
  <c r="AT20" i="2" l="1"/>
  <c r="AR21" i="2"/>
  <c r="AR22" i="2"/>
  <c r="N4" i="2"/>
  <c r="P4" i="2" l="1"/>
  <c r="R4" i="2" s="1"/>
  <c r="T4" i="2" s="1"/>
  <c r="V4" i="2" s="1"/>
  <c r="X4" i="2" s="1"/>
  <c r="Z4" i="2" s="1"/>
  <c r="AB4" i="2" s="1"/>
  <c r="AD4" i="2" s="1"/>
  <c r="AF4" i="2" s="1"/>
  <c r="AH4" i="2" s="1"/>
  <c r="AJ4" i="2" s="1"/>
  <c r="AL4" i="2" s="1"/>
  <c r="AN4" i="2" s="1"/>
  <c r="AP4" i="2" s="1"/>
  <c r="AR4" i="2" s="1"/>
  <c r="AT4" i="2" s="1"/>
  <c r="AV4" i="2" s="1"/>
  <c r="AX4" i="2" s="1"/>
  <c r="AZ4" i="2" s="1"/>
  <c r="BB4" i="2" s="1"/>
  <c r="BD4" i="2" s="1"/>
  <c r="BF4" i="2" s="1"/>
  <c r="AT21" i="2"/>
  <c r="AV20" i="2"/>
  <c r="AT22" i="2"/>
  <c r="AV21" i="2" l="1"/>
  <c r="AV22" i="2"/>
  <c r="AX20" i="2"/>
  <c r="AX22" i="2" l="1"/>
  <c r="AZ20" i="2"/>
  <c r="AX21" i="2"/>
  <c r="BB20" i="2" l="1"/>
  <c r="AZ21" i="2"/>
  <c r="AZ22" i="2"/>
  <c r="I4" i="5"/>
  <c r="H4" i="5"/>
  <c r="J4" i="5"/>
  <c r="K4" i="5"/>
  <c r="BB21" i="2" l="1"/>
  <c r="BB22" i="2"/>
  <c r="BD20" i="2"/>
  <c r="L4" i="5"/>
  <c r="BD21" i="2" l="1"/>
  <c r="BD22" i="2"/>
  <c r="BF20" i="2"/>
  <c r="M4" i="5"/>
  <c r="BF22" i="2" l="1"/>
  <c r="BF21" i="2"/>
  <c r="N4" i="5"/>
  <c r="O4" i="5" l="1"/>
  <c r="P4" i="5" l="1"/>
  <c r="Q4" i="5" l="1"/>
  <c r="R4" i="5" l="1"/>
  <c r="S4" i="5" l="1"/>
  <c r="T4" i="5" l="1"/>
  <c r="U4" i="5" l="1"/>
  <c r="V4" i="5" l="1"/>
  <c r="W4" i="5" l="1"/>
  <c r="X4" i="5" l="1"/>
  <c r="Z4" i="5" l="1"/>
  <c r="Y4" i="5"/>
  <c r="AA4" i="5" l="1"/>
  <c r="AB4" i="5" l="1"/>
  <c r="AC4" i="5" l="1"/>
  <c r="AD4" i="5" l="1"/>
  <c r="AF4" i="5" l="1"/>
  <c r="AE4" i="5"/>
  <c r="L37" i="2" l="1"/>
  <c r="K27" i="2" s="1"/>
  <c r="I31" i="2"/>
  <c r="I8" i="5" l="1"/>
  <c r="J5" i="2"/>
  <c r="N68" i="2" s="1"/>
  <c r="M64" i="2" s="1"/>
  <c r="L11" i="2"/>
  <c r="N11" i="2" s="1"/>
  <c r="H9" i="5"/>
  <c r="N37" i="2" l="1"/>
  <c r="M27" i="2" s="1"/>
  <c r="J8" i="5" s="1"/>
  <c r="J83" i="2"/>
  <c r="N13" i="2"/>
  <c r="P11" i="2"/>
  <c r="N12" i="2"/>
  <c r="L17" i="2"/>
  <c r="L14" i="2"/>
  <c r="N14" i="2" s="1"/>
  <c r="P14" i="2" s="1"/>
  <c r="L12" i="2"/>
  <c r="L13" i="2"/>
  <c r="L8" i="2"/>
  <c r="L7" i="2" l="1"/>
  <c r="L62" i="2" s="1"/>
  <c r="N17" i="2"/>
  <c r="P17" i="2" s="1"/>
  <c r="N8" i="2"/>
  <c r="P13" i="2"/>
  <c r="P12" i="2"/>
  <c r="R11" i="2"/>
  <c r="N16" i="2"/>
  <c r="N15" i="2"/>
  <c r="L15" i="2"/>
  <c r="L16" i="2"/>
  <c r="L19" i="2"/>
  <c r="L18" i="2"/>
  <c r="L9" i="2"/>
  <c r="L10" i="2"/>
  <c r="L29" i="2" l="1"/>
  <c r="N7" i="2"/>
  <c r="O26" i="2"/>
  <c r="I7" i="5"/>
  <c r="N19" i="2"/>
  <c r="N18" i="2"/>
  <c r="P8" i="2"/>
  <c r="P7" i="2" s="1"/>
  <c r="P62" i="2" s="1"/>
  <c r="N10" i="2"/>
  <c r="N29" i="2" s="1"/>
  <c r="N9" i="2"/>
  <c r="R12" i="2"/>
  <c r="T11" i="2"/>
  <c r="R13" i="2"/>
  <c r="R17" i="2"/>
  <c r="P18" i="2"/>
  <c r="P19" i="2"/>
  <c r="R14" i="2"/>
  <c r="P15" i="2"/>
  <c r="P16" i="2"/>
  <c r="Q26" i="2" l="1"/>
  <c r="L33" i="2"/>
  <c r="I13" i="5"/>
  <c r="L34" i="2"/>
  <c r="I9" i="5"/>
  <c r="K31" i="2"/>
  <c r="L5" i="2" s="1"/>
  <c r="P37" i="2" s="1"/>
  <c r="O27" i="2" s="1"/>
  <c r="K8" i="5" s="1"/>
  <c r="J7" i="5"/>
  <c r="P10" i="2"/>
  <c r="P29" i="2" s="1"/>
  <c r="P9" i="2"/>
  <c r="R8" i="2"/>
  <c r="R7" i="2" s="1"/>
  <c r="R62" i="2" s="1"/>
  <c r="R15" i="2"/>
  <c r="R16" i="2"/>
  <c r="T14" i="2"/>
  <c r="R18" i="2"/>
  <c r="R19" i="2"/>
  <c r="T17" i="2"/>
  <c r="V11" i="2"/>
  <c r="T13" i="2"/>
  <c r="T12" i="2"/>
  <c r="P68" i="2" l="1"/>
  <c r="O67" i="2" s="1"/>
  <c r="Q63" i="2"/>
  <c r="S63" i="2"/>
  <c r="L36" i="2"/>
  <c r="N33" i="2"/>
  <c r="P33" i="2" s="1"/>
  <c r="J13" i="5"/>
  <c r="L83" i="2"/>
  <c r="S30" i="2"/>
  <c r="I11" i="5"/>
  <c r="N34" i="2"/>
  <c r="J11" i="5" s="1"/>
  <c r="M31" i="2"/>
  <c r="N5" i="2" s="1"/>
  <c r="R68" i="2" s="1"/>
  <c r="Q64" i="2" s="1"/>
  <c r="K7" i="5"/>
  <c r="R9" i="2"/>
  <c r="T8" i="2"/>
  <c r="T7" i="2" s="1"/>
  <c r="T62" i="2" s="1"/>
  <c r="R10" i="2"/>
  <c r="R29" i="2" s="1"/>
  <c r="V13" i="2"/>
  <c r="X11" i="2"/>
  <c r="V12" i="2"/>
  <c r="T15" i="2"/>
  <c r="T16" i="2"/>
  <c r="V14" i="2"/>
  <c r="T18" i="2"/>
  <c r="T19" i="2"/>
  <c r="V17" i="2"/>
  <c r="R37" i="2" l="1"/>
  <c r="Q27" i="2" s="1"/>
  <c r="L8" i="5" s="1"/>
  <c r="Q67" i="2"/>
  <c r="W63" i="2"/>
  <c r="R33" i="2"/>
  <c r="I10" i="5"/>
  <c r="U30" i="2"/>
  <c r="P34" i="2"/>
  <c r="L7" i="5"/>
  <c r="V8" i="2"/>
  <c r="V7" i="2" s="1"/>
  <c r="V62" i="2" s="1"/>
  <c r="T10" i="2"/>
  <c r="T29" i="2" s="1"/>
  <c r="T9" i="2"/>
  <c r="V16" i="2"/>
  <c r="X14" i="2"/>
  <c r="Z14" i="2" s="1"/>
  <c r="V15" i="2"/>
  <c r="X13" i="2"/>
  <c r="X12" i="2"/>
  <c r="Z11" i="2"/>
  <c r="V19" i="2"/>
  <c r="X17" i="2"/>
  <c r="V18" i="2"/>
  <c r="J9" i="5"/>
  <c r="N83" i="2"/>
  <c r="Y63" i="2" l="1"/>
  <c r="T33" i="2"/>
  <c r="W30" i="2"/>
  <c r="Y26" i="2"/>
  <c r="M7" i="5"/>
  <c r="V9" i="2"/>
  <c r="X8" i="2"/>
  <c r="X7" i="2" s="1"/>
  <c r="X62" i="2" s="1"/>
  <c r="AA63" i="2" s="1"/>
  <c r="V10" i="2"/>
  <c r="V29" i="2" s="1"/>
  <c r="Z17" i="2"/>
  <c r="X18" i="2"/>
  <c r="X19" i="2"/>
  <c r="Z12" i="2"/>
  <c r="Z13" i="2"/>
  <c r="AB11" i="2"/>
  <c r="X15" i="2"/>
  <c r="X16" i="2"/>
  <c r="V33" i="2" l="1"/>
  <c r="Y30" i="2"/>
  <c r="N7" i="5"/>
  <c r="N36" i="2"/>
  <c r="N38" i="2" s="1"/>
  <c r="J10" i="5"/>
  <c r="X9" i="2"/>
  <c r="Z8" i="2"/>
  <c r="Z7" i="2" s="1"/>
  <c r="Z62" i="2" s="1"/>
  <c r="X10" i="2"/>
  <c r="X29" i="2" s="1"/>
  <c r="Z15" i="2"/>
  <c r="AB14" i="2"/>
  <c r="Z16" i="2"/>
  <c r="AB12" i="2"/>
  <c r="AB13" i="2"/>
  <c r="AD11" i="2"/>
  <c r="Z18" i="2"/>
  <c r="Z19" i="2"/>
  <c r="AB17" i="2"/>
  <c r="AC63" i="2" l="1"/>
  <c r="X33" i="2"/>
  <c r="AA30" i="2"/>
  <c r="O7" i="5"/>
  <c r="Z10" i="2"/>
  <c r="Z29" i="2" s="1"/>
  <c r="AB8" i="2"/>
  <c r="AB7" i="2" s="1"/>
  <c r="AB62" i="2" s="1"/>
  <c r="Z9" i="2"/>
  <c r="AB15" i="2"/>
  <c r="AB16" i="2"/>
  <c r="AD14" i="2"/>
  <c r="AD12" i="2"/>
  <c r="AD13" i="2"/>
  <c r="AF11" i="2"/>
  <c r="AB18" i="2"/>
  <c r="AB19" i="2"/>
  <c r="AD17" i="2"/>
  <c r="K13" i="5"/>
  <c r="O31" i="2"/>
  <c r="P5" i="2" s="1"/>
  <c r="T68" i="2" s="1"/>
  <c r="S64" i="2" s="1"/>
  <c r="S67" i="2" s="1"/>
  <c r="K11" i="5"/>
  <c r="K9" i="5"/>
  <c r="AE63" i="2" l="1"/>
  <c r="Z33" i="2"/>
  <c r="AC30" i="2"/>
  <c r="P7" i="5"/>
  <c r="P83" i="2"/>
  <c r="AB9" i="2"/>
  <c r="AD8" i="2"/>
  <c r="AD7" i="2" s="1"/>
  <c r="AD62" i="2" s="1"/>
  <c r="AB10" i="2"/>
  <c r="AB29" i="2" s="1"/>
  <c r="AD16" i="2"/>
  <c r="AF14" i="2"/>
  <c r="AD15" i="2"/>
  <c r="AF13" i="2"/>
  <c r="AF12" i="2"/>
  <c r="AH11" i="2"/>
  <c r="AD19" i="2"/>
  <c r="AF17" i="2"/>
  <c r="AD18" i="2"/>
  <c r="AG63" i="2" l="1"/>
  <c r="AB33" i="2"/>
  <c r="AE30" i="2"/>
  <c r="Q7" i="5"/>
  <c r="AD9" i="2"/>
  <c r="AD10" i="2"/>
  <c r="AD29" i="2" s="1"/>
  <c r="AF8" i="2"/>
  <c r="AF7" i="2" s="1"/>
  <c r="AF62" i="2" s="1"/>
  <c r="AH17" i="2"/>
  <c r="AF18" i="2"/>
  <c r="AF19" i="2"/>
  <c r="AJ11" i="2"/>
  <c r="AH13" i="2"/>
  <c r="AH12" i="2"/>
  <c r="AH14" i="2"/>
  <c r="AF15" i="2"/>
  <c r="AF16" i="2"/>
  <c r="R34" i="2"/>
  <c r="AI63" i="2" l="1"/>
  <c r="AD33" i="2"/>
  <c r="AG30" i="2"/>
  <c r="R7" i="5"/>
  <c r="K10" i="5"/>
  <c r="P36" i="2"/>
  <c r="P38" i="2" s="1"/>
  <c r="L11" i="5"/>
  <c r="T34" i="2"/>
  <c r="AF10" i="2"/>
  <c r="AF29" i="2" s="1"/>
  <c r="AF9" i="2"/>
  <c r="AH8" i="2"/>
  <c r="AH7" i="2" s="1"/>
  <c r="AH62" i="2" s="1"/>
  <c r="AH15" i="2"/>
  <c r="AH16" i="2"/>
  <c r="AJ14" i="2"/>
  <c r="AJ12" i="2"/>
  <c r="AL11" i="2"/>
  <c r="AJ13" i="2"/>
  <c r="AH18" i="2"/>
  <c r="AJ17" i="2"/>
  <c r="AH19" i="2"/>
  <c r="L13" i="5"/>
  <c r="Q31" i="2"/>
  <c r="R5" i="2" s="1"/>
  <c r="V68" i="2" s="1"/>
  <c r="U64" i="2" s="1"/>
  <c r="U67" i="2" s="1"/>
  <c r="L9" i="5"/>
  <c r="AK63" i="2" l="1"/>
  <c r="AF33" i="2"/>
  <c r="AI30" i="2"/>
  <c r="S7" i="5"/>
  <c r="R83" i="2"/>
  <c r="M11" i="5"/>
  <c r="V34" i="2"/>
  <c r="AH9" i="2"/>
  <c r="AJ8" i="2"/>
  <c r="AJ7" i="2" s="1"/>
  <c r="AJ62" i="2" s="1"/>
  <c r="AH10" i="2"/>
  <c r="AH29" i="2" s="1"/>
  <c r="AL12" i="2"/>
  <c r="AL13" i="2"/>
  <c r="AN11" i="2"/>
  <c r="AJ18" i="2"/>
  <c r="AJ19" i="2"/>
  <c r="AL17" i="2"/>
  <c r="AJ15" i="2"/>
  <c r="AJ16" i="2"/>
  <c r="AL14" i="2"/>
  <c r="S26" i="2"/>
  <c r="T37" i="2" s="1"/>
  <c r="S27" i="2" s="1"/>
  <c r="M8" i="5" s="1"/>
  <c r="AM63" i="2" l="1"/>
  <c r="AH33" i="2"/>
  <c r="AK30" i="2"/>
  <c r="T7" i="5"/>
  <c r="N11" i="5"/>
  <c r="X34" i="2"/>
  <c r="AL8" i="2"/>
  <c r="AL7" i="2" s="1"/>
  <c r="AL62" i="2" s="1"/>
  <c r="AJ9" i="2"/>
  <c r="AJ10" i="2"/>
  <c r="AJ29" i="2" s="1"/>
  <c r="AN13" i="2"/>
  <c r="AN12" i="2"/>
  <c r="AP11" i="2"/>
  <c r="AL16" i="2"/>
  <c r="AN14" i="2"/>
  <c r="AL15" i="2"/>
  <c r="AL19" i="2"/>
  <c r="AN17" i="2"/>
  <c r="AL18" i="2"/>
  <c r="AO63" i="2" l="1"/>
  <c r="AJ33" i="2"/>
  <c r="AM30" i="2"/>
  <c r="U7" i="5"/>
  <c r="L10" i="5"/>
  <c r="O11" i="5"/>
  <c r="Z34" i="2"/>
  <c r="AN8" i="2"/>
  <c r="AN7" i="2" s="1"/>
  <c r="AN62" i="2" s="1"/>
  <c r="AL10" i="2"/>
  <c r="AL29" i="2" s="1"/>
  <c r="AL9" i="2"/>
  <c r="M13" i="5"/>
  <c r="AP17" i="2"/>
  <c r="AN18" i="2"/>
  <c r="AN19" i="2"/>
  <c r="AP12" i="2"/>
  <c r="AP13" i="2"/>
  <c r="AR11" i="2"/>
  <c r="AP14" i="2"/>
  <c r="AN15" i="2"/>
  <c r="AN16" i="2"/>
  <c r="M9" i="5"/>
  <c r="AQ63" i="2" l="1"/>
  <c r="AL33" i="2"/>
  <c r="AO30" i="2"/>
  <c r="S31" i="2"/>
  <c r="T5" i="2" s="1"/>
  <c r="X68" i="2" s="1"/>
  <c r="W64" i="2" s="1"/>
  <c r="W67" i="2" s="1"/>
  <c r="V7" i="5"/>
  <c r="P11" i="5"/>
  <c r="AB34" i="2"/>
  <c r="AP8" i="2"/>
  <c r="AR8" i="2" s="1"/>
  <c r="AN10" i="2"/>
  <c r="AN29" i="2" s="1"/>
  <c r="AN9" i="2"/>
  <c r="AP15" i="2"/>
  <c r="AR14" i="2"/>
  <c r="AP16" i="2"/>
  <c r="AR12" i="2"/>
  <c r="AR13" i="2"/>
  <c r="AT11" i="2"/>
  <c r="AP18" i="2"/>
  <c r="AP19" i="2"/>
  <c r="AR17" i="2"/>
  <c r="R36" i="2"/>
  <c r="R38" i="2" s="1"/>
  <c r="U26" i="2"/>
  <c r="AN33" i="2" l="1"/>
  <c r="V37" i="2"/>
  <c r="AQ30" i="2"/>
  <c r="T83" i="2"/>
  <c r="W7" i="5"/>
  <c r="Q11" i="5"/>
  <c r="AD34" i="2"/>
  <c r="AP10" i="2"/>
  <c r="AP29" i="2" s="1"/>
  <c r="AP9" i="2"/>
  <c r="AP7" i="2"/>
  <c r="AP62" i="2" s="1"/>
  <c r="AR7" i="2"/>
  <c r="AR62" i="2" s="1"/>
  <c r="AT12" i="2"/>
  <c r="AT13" i="2"/>
  <c r="AV11" i="2"/>
  <c r="AR15" i="2"/>
  <c r="AR16" i="2"/>
  <c r="AT14" i="2"/>
  <c r="AR9" i="2"/>
  <c r="AR10" i="2"/>
  <c r="AT8" i="2"/>
  <c r="AR18" i="2"/>
  <c r="AR19" i="2"/>
  <c r="AT17" i="2"/>
  <c r="U27" i="2" l="1"/>
  <c r="N8" i="5" s="1"/>
  <c r="AU63" i="2"/>
  <c r="AP33" i="2"/>
  <c r="AS30" i="2"/>
  <c r="AR29" i="2"/>
  <c r="X7" i="5"/>
  <c r="Y7" i="5"/>
  <c r="R11" i="5"/>
  <c r="T36" i="2"/>
  <c r="T38" i="2" s="1"/>
  <c r="M10" i="5"/>
  <c r="AF34" i="2"/>
  <c r="AT7" i="2"/>
  <c r="N13" i="5"/>
  <c r="AV13" i="2"/>
  <c r="AV12" i="2"/>
  <c r="AX11" i="2"/>
  <c r="AT16" i="2"/>
  <c r="AV14" i="2"/>
  <c r="AT15" i="2"/>
  <c r="AT19" i="2"/>
  <c r="AV17" i="2"/>
  <c r="AT18" i="2"/>
  <c r="AT10" i="2"/>
  <c r="AV8" i="2"/>
  <c r="AT9" i="2"/>
  <c r="N9" i="5"/>
  <c r="U31" i="2" l="1"/>
  <c r="V5" i="2" s="1"/>
  <c r="Z37" i="2" s="1"/>
  <c r="Y27" i="2" s="1"/>
  <c r="P8" i="5" s="1"/>
  <c r="AT62" i="2"/>
  <c r="AR33" i="2"/>
  <c r="AU30" i="2"/>
  <c r="AT29" i="2"/>
  <c r="Z7" i="5"/>
  <c r="S11" i="5"/>
  <c r="AH34" i="2"/>
  <c r="AV7" i="2"/>
  <c r="AV62" i="2" s="1"/>
  <c r="AX8" i="2"/>
  <c r="AV9" i="2"/>
  <c r="AV10" i="2"/>
  <c r="AX17" i="2"/>
  <c r="AV18" i="2"/>
  <c r="AV19" i="2"/>
  <c r="AX12" i="2"/>
  <c r="AZ11" i="2"/>
  <c r="AX13" i="2"/>
  <c r="AX14" i="2"/>
  <c r="AV15" i="2"/>
  <c r="AV16" i="2"/>
  <c r="W26" i="2"/>
  <c r="X37" i="2" s="1"/>
  <c r="W27" i="2" s="1"/>
  <c r="O8" i="5" s="1"/>
  <c r="V83" i="2" l="1"/>
  <c r="Z68" i="2"/>
  <c r="Y64" i="2" s="1"/>
  <c r="Y67" i="2" s="1"/>
  <c r="AY63" i="2"/>
  <c r="AW63" i="2"/>
  <c r="BA63" i="2"/>
  <c r="AT33" i="2"/>
  <c r="AW30" i="2"/>
  <c r="AV29" i="2"/>
  <c r="AA7" i="5"/>
  <c r="T11" i="5"/>
  <c r="AJ34" i="2"/>
  <c r="AX7" i="2"/>
  <c r="AX62" i="2" s="1"/>
  <c r="AX15" i="2"/>
  <c r="AX16" i="2"/>
  <c r="AZ14" i="2"/>
  <c r="AZ12" i="2"/>
  <c r="BB11" i="2"/>
  <c r="AZ13" i="2"/>
  <c r="AX18" i="2"/>
  <c r="AZ17" i="2"/>
  <c r="AX19" i="2"/>
  <c r="AX9" i="2"/>
  <c r="AX10" i="2"/>
  <c r="AZ8" i="2"/>
  <c r="AV33" i="2" l="1"/>
  <c r="AY30" i="2"/>
  <c r="AX29" i="2"/>
  <c r="AB7" i="5"/>
  <c r="U11" i="5"/>
  <c r="AL34" i="2"/>
  <c r="AZ7" i="2"/>
  <c r="AZ62" i="2" s="1"/>
  <c r="BC63" i="2" s="1"/>
  <c r="AZ18" i="2"/>
  <c r="AZ19" i="2"/>
  <c r="BB17" i="2"/>
  <c r="AZ15" i="2"/>
  <c r="AZ16" i="2"/>
  <c r="BB14" i="2"/>
  <c r="AZ9" i="2"/>
  <c r="AZ10" i="2"/>
  <c r="BB8" i="2"/>
  <c r="BB12" i="2"/>
  <c r="BB13" i="2"/>
  <c r="BD11" i="2"/>
  <c r="O13" i="5"/>
  <c r="AX33" i="2" l="1"/>
  <c r="BA30" i="2"/>
  <c r="AZ29" i="2"/>
  <c r="AC7" i="5"/>
  <c r="V11" i="5"/>
  <c r="V36" i="2"/>
  <c r="V38" i="2" s="1"/>
  <c r="N10" i="5"/>
  <c r="AN34" i="2"/>
  <c r="BB7" i="2"/>
  <c r="BB62" i="2" s="1"/>
  <c r="BB16" i="2"/>
  <c r="BD14" i="2"/>
  <c r="BB15" i="2"/>
  <c r="BB19" i="2"/>
  <c r="BD17" i="2"/>
  <c r="BB18" i="2"/>
  <c r="BD13" i="2"/>
  <c r="BD12" i="2"/>
  <c r="BF11" i="2"/>
  <c r="BB10" i="2"/>
  <c r="BD8" i="2"/>
  <c r="BB9" i="2"/>
  <c r="O9" i="5"/>
  <c r="W31" i="2"/>
  <c r="X5" i="2" s="1"/>
  <c r="AB68" i="2" s="1"/>
  <c r="AA64" i="2" s="1"/>
  <c r="AA67" i="2" s="1"/>
  <c r="BE26" i="2" l="1"/>
  <c r="AZ33" i="2"/>
  <c r="BC30" i="2"/>
  <c r="BD7" i="2"/>
  <c r="BD62" i="2" s="1"/>
  <c r="BB29" i="2"/>
  <c r="BE30" i="2" s="1"/>
  <c r="AD7" i="5"/>
  <c r="X83" i="2"/>
  <c r="W11" i="5"/>
  <c r="AP34" i="2"/>
  <c r="BF8" i="2"/>
  <c r="BD9" i="2"/>
  <c r="BD10" i="2"/>
  <c r="BF12" i="2"/>
  <c r="BF13" i="2"/>
  <c r="BF14" i="2"/>
  <c r="BD16" i="2"/>
  <c r="BD15" i="2"/>
  <c r="BF17" i="2"/>
  <c r="BD18" i="2"/>
  <c r="BD19" i="2"/>
  <c r="BB33" i="2" l="1"/>
  <c r="BD29" i="2"/>
  <c r="AE7" i="5"/>
  <c r="X11" i="5"/>
  <c r="AR34" i="2"/>
  <c r="BF7" i="2"/>
  <c r="BF62" i="2" s="1"/>
  <c r="BF15" i="2"/>
  <c r="BF16" i="2"/>
  <c r="BF18" i="2"/>
  <c r="BF19" i="2"/>
  <c r="BF9" i="2"/>
  <c r="BF10" i="2"/>
  <c r="BD33" i="2" l="1"/>
  <c r="BF29" i="2"/>
  <c r="AF7" i="5"/>
  <c r="Y11" i="5"/>
  <c r="AT34" i="2"/>
  <c r="BF33" i="2" l="1"/>
  <c r="Z11" i="5"/>
  <c r="X36" i="2"/>
  <c r="X38" i="2" s="1"/>
  <c r="O10" i="5"/>
  <c r="AV34" i="2"/>
  <c r="P13" i="5"/>
  <c r="P9" i="5"/>
  <c r="Y31" i="2"/>
  <c r="Z5" i="2" s="1"/>
  <c r="AD68" i="2" s="1"/>
  <c r="AC64" i="2" s="1"/>
  <c r="AC67" i="2" s="1"/>
  <c r="Z83" i="2" l="1"/>
  <c r="AA11" i="5"/>
  <c r="AX34" i="2"/>
  <c r="AA26" i="2"/>
  <c r="AB37" i="2" s="1"/>
  <c r="AA27" i="2" s="1"/>
  <c r="Q8" i="5" s="1"/>
  <c r="AB11" i="5" l="1"/>
  <c r="AZ34" i="2"/>
  <c r="AC11" i="5" l="1"/>
  <c r="Z36" i="2"/>
  <c r="Z38" i="2" s="1"/>
  <c r="P10" i="5"/>
  <c r="BB34" i="2"/>
  <c r="Q13" i="5"/>
  <c r="Q9" i="5"/>
  <c r="AA31" i="2" l="1"/>
  <c r="AB5" i="2" s="1"/>
  <c r="AF68" i="2" s="1"/>
  <c r="AE64" i="2" s="1"/>
  <c r="AE67" i="2" s="1"/>
  <c r="AD11" i="5"/>
  <c r="BD34" i="2"/>
  <c r="AC26" i="2"/>
  <c r="AD37" i="2" s="1"/>
  <c r="AC27" i="2" l="1"/>
  <c r="R8" i="5" s="1"/>
  <c r="AB83" i="2"/>
  <c r="AE11" i="5"/>
  <c r="BF34" i="2"/>
  <c r="AF11" i="5" l="1"/>
  <c r="AB36" i="2"/>
  <c r="AB38" i="2" s="1"/>
  <c r="Q10" i="5"/>
  <c r="R13" i="5"/>
  <c r="R9" i="5"/>
  <c r="AC31" i="2" l="1"/>
  <c r="AD5" i="2" s="1"/>
  <c r="AH68" i="2" s="1"/>
  <c r="AG64" i="2" s="1"/>
  <c r="AG67" i="2" s="1"/>
  <c r="AE26" i="2"/>
  <c r="AF37" i="2" s="1"/>
  <c r="AE27" i="2" s="1"/>
  <c r="S8" i="5" s="1"/>
  <c r="AD83" i="2" l="1"/>
  <c r="AE31" i="2" l="1"/>
  <c r="AF5" i="2" s="1"/>
  <c r="AJ68" i="2" s="1"/>
  <c r="AI64" i="2" s="1"/>
  <c r="AI67" i="2" s="1"/>
  <c r="AD36" i="2"/>
  <c r="AD38" i="2" s="1"/>
  <c r="R10" i="5"/>
  <c r="S13" i="5"/>
  <c r="S9" i="5"/>
  <c r="AF83" i="2" l="1"/>
  <c r="AG26" i="2"/>
  <c r="AH37" i="2" s="1"/>
  <c r="AG27" i="2" l="1"/>
  <c r="T8" i="5" s="1"/>
  <c r="AF36" i="2"/>
  <c r="AF38" i="2" s="1"/>
  <c r="S10" i="5"/>
  <c r="T13" i="5"/>
  <c r="T9" i="5"/>
  <c r="AG31" i="2" l="1"/>
  <c r="AH5" i="2" s="1"/>
  <c r="AL68" i="2" s="1"/>
  <c r="AK64" i="2" s="1"/>
  <c r="AK67" i="2" s="1"/>
  <c r="AI26" i="2"/>
  <c r="AH83" i="2" l="1"/>
  <c r="AJ37" i="2"/>
  <c r="U13" i="5"/>
  <c r="AI27" i="2" l="1"/>
  <c r="U8" i="5" s="1"/>
  <c r="AH36" i="2"/>
  <c r="AH38" i="2" s="1"/>
  <c r="T10" i="5"/>
  <c r="U9" i="5"/>
  <c r="AI31" i="2" l="1"/>
  <c r="AJ5" i="2" s="1"/>
  <c r="AK26" i="2"/>
  <c r="AL37" i="2" s="1"/>
  <c r="AJ83" i="2" l="1"/>
  <c r="AN68" i="2"/>
  <c r="AM64" i="2" s="1"/>
  <c r="AM67" i="2" s="1"/>
  <c r="AK27" i="2"/>
  <c r="V8" i="5" s="1"/>
  <c r="V13" i="5"/>
  <c r="AJ36" i="2" l="1"/>
  <c r="AJ38" i="2" s="1"/>
  <c r="U10" i="5"/>
  <c r="V9" i="5"/>
  <c r="AK31" i="2" l="1"/>
  <c r="AL5" i="2" s="1"/>
  <c r="AP68" i="2" s="1"/>
  <c r="AO64" i="2" s="1"/>
  <c r="AO67" i="2" s="1"/>
  <c r="AM26" i="2"/>
  <c r="AN37" i="2" s="1"/>
  <c r="AM27" i="2" s="1"/>
  <c r="W8" i="5" s="1"/>
  <c r="AL83" i="2" l="1"/>
  <c r="W9" i="5"/>
  <c r="W13" i="5"/>
  <c r="AL36" i="2" l="1"/>
  <c r="AL38" i="2" s="1"/>
  <c r="V10" i="5"/>
  <c r="AM31" i="2" l="1"/>
  <c r="AN5" i="2" s="1"/>
  <c r="AR68" i="2" s="1"/>
  <c r="AQ64" i="2" s="1"/>
  <c r="AQ67" i="2" s="1"/>
  <c r="AO26" i="2"/>
  <c r="AP37" i="2" s="1"/>
  <c r="AO27" i="2" l="1"/>
  <c r="X8" i="5" s="1"/>
  <c r="AN83" i="2"/>
  <c r="AN36" i="2" l="1"/>
  <c r="AN38" i="2" s="1"/>
  <c r="W10" i="5"/>
  <c r="X13" i="5"/>
  <c r="X9" i="5"/>
  <c r="AO31" i="2" l="1"/>
  <c r="AP5" i="2" s="1"/>
  <c r="AQ26" i="2"/>
  <c r="AR37" i="2" s="1"/>
  <c r="AQ27" i="2" s="1"/>
  <c r="Y8" i="5" s="1"/>
  <c r="AP83" i="2" l="1"/>
  <c r="AQ31" i="2" l="1"/>
  <c r="AR5" i="2" s="1"/>
  <c r="AV68" i="2" s="1"/>
  <c r="AU64" i="2" s="1"/>
  <c r="AU67" i="2" s="1"/>
  <c r="AP36" i="2"/>
  <c r="AP38" i="2" s="1"/>
  <c r="X10" i="5"/>
  <c r="Y13" i="5"/>
  <c r="Y9" i="5"/>
  <c r="AR83" i="2" l="1"/>
  <c r="AS26" i="2" l="1"/>
  <c r="AT37" i="2" s="1"/>
  <c r="AS27" i="2" l="1"/>
  <c r="Z8" i="5" s="1"/>
  <c r="Z13" i="5"/>
  <c r="AS31" i="2" l="1"/>
  <c r="AT5" i="2" s="1"/>
  <c r="AX68" i="2" s="1"/>
  <c r="AW64" i="2" s="1"/>
  <c r="AW67" i="2" s="1"/>
  <c r="AR36" i="2"/>
  <c r="AR38" i="2" s="1"/>
  <c r="Y10" i="5"/>
  <c r="Z9" i="5"/>
  <c r="AT83" i="2" l="1"/>
  <c r="AU26" i="2"/>
  <c r="AV37" i="2" s="1"/>
  <c r="AU27" i="2" s="1"/>
  <c r="AA8" i="5" s="1"/>
  <c r="AA13" i="5" l="1"/>
  <c r="AU31" i="2" l="1"/>
  <c r="AV5" i="2" s="1"/>
  <c r="AZ68" i="2" s="1"/>
  <c r="AY64" i="2" s="1"/>
  <c r="AY67" i="2" s="1"/>
  <c r="AT36" i="2"/>
  <c r="AT38" i="2" s="1"/>
  <c r="Z10" i="5"/>
  <c r="AA9" i="5"/>
  <c r="AV83" i="2" l="1"/>
  <c r="AW26" i="2"/>
  <c r="AX37" i="2" s="1"/>
  <c r="AW27" i="2" l="1"/>
  <c r="AB8" i="5" s="1"/>
  <c r="AB13" i="5"/>
  <c r="AV36" i="2" l="1"/>
  <c r="AV38" i="2" s="1"/>
  <c r="AA10" i="5"/>
  <c r="AB9" i="5"/>
  <c r="AW31" i="2" l="1"/>
  <c r="AX5" i="2" s="1"/>
  <c r="BB68" i="2" s="1"/>
  <c r="BA64" i="2" s="1"/>
  <c r="BA67" i="2" s="1"/>
  <c r="AY26" i="2"/>
  <c r="AZ37" i="2" s="1"/>
  <c r="AY27" i="2" s="1"/>
  <c r="AC8" i="5" s="1"/>
  <c r="AX83" i="2" l="1"/>
  <c r="AC13" i="5"/>
  <c r="AX36" i="2" l="1"/>
  <c r="AX38" i="2" s="1"/>
  <c r="AB10" i="5"/>
  <c r="AC9" i="5"/>
  <c r="AY31" i="2" l="1"/>
  <c r="AZ5" i="2" s="1"/>
  <c r="BD68" i="2" s="1"/>
  <c r="BC64" i="2" s="1"/>
  <c r="BC67" i="2" s="1"/>
  <c r="BA26" i="2"/>
  <c r="BB37" i="2" s="1"/>
  <c r="BA27" i="2" l="1"/>
  <c r="AD8" i="5" s="1"/>
  <c r="AZ83" i="2"/>
  <c r="AD13" i="5"/>
  <c r="BA31" i="2" l="1"/>
  <c r="BB5" i="2" s="1"/>
  <c r="AZ36" i="2"/>
  <c r="AZ38" i="2" s="1"/>
  <c r="AC10" i="5"/>
  <c r="AD9" i="5"/>
  <c r="BF68" i="2" l="1"/>
  <c r="BE64" i="2" s="1"/>
  <c r="BE67" i="2" s="1"/>
  <c r="BB83" i="2"/>
  <c r="BC26" i="2"/>
  <c r="BD37" i="2" s="1"/>
  <c r="BC27" i="2" s="1"/>
  <c r="AE8" i="5" s="1"/>
  <c r="AE13" i="5" l="1"/>
  <c r="BB36" i="2" l="1"/>
  <c r="BB38" i="2" s="1"/>
  <c r="AD10" i="5"/>
  <c r="BF37" i="2" l="1"/>
  <c r="BE27" i="2" s="1"/>
  <c r="AF8" i="5" s="1"/>
  <c r="BC31" i="2"/>
  <c r="BD5" i="2" s="1"/>
  <c r="AE9" i="5"/>
  <c r="BD83" i="2" l="1"/>
  <c r="AF13" i="5"/>
  <c r="BD36" i="2" l="1"/>
  <c r="BD38" i="2" s="1"/>
  <c r="AE10" i="5"/>
  <c r="AF9" i="5" l="1"/>
  <c r="BE31" i="2"/>
  <c r="BF5" i="2" s="1"/>
  <c r="BF83" i="2" l="1"/>
  <c r="BF36" i="2" l="1"/>
  <c r="BF38" i="2" s="1"/>
  <c r="AF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7DD8C548-6F4C-4694-AE46-E41D366B4B03}">
      <text>
        <r>
          <rPr>
            <sz val="9"/>
            <color indexed="81"/>
            <rFont val="MS P ゴシック"/>
            <family val="3"/>
            <charset val="128"/>
          </rPr>
          <t>本シミュレーションでは「R1,R2,R3,R4,R5の平均値」を使用しますが、実際には「R2,R3,R4,R5,R6の平均値」を使用します。
※平均値を扱う他の数値も同様。</t>
        </r>
      </text>
    </comment>
    <comment ref="G6" authorId="0" shapeId="0" xr:uid="{BE010B10-DA16-4BAC-9070-ACBD2ADE4528}">
      <text>
        <r>
          <rPr>
            <sz val="9"/>
            <color indexed="81"/>
            <rFont val="MS P ゴシック"/>
            <family val="3"/>
            <charset val="128"/>
          </rPr>
          <t>外部資金（公的資金を除く）</t>
        </r>
        <r>
          <rPr>
            <sz val="9"/>
            <color indexed="81"/>
            <rFont val="MS P ゴシック"/>
            <family val="3"/>
            <charset val="128"/>
          </rPr>
          <t xml:space="preserve">（過年度分を含む）について収入ベースから費用ベースに補正する際この行を使用してください。※その際附属病院で費用計上される外部資金（公的資金を除く）由来のものが含まれないように留意願います。
</t>
        </r>
      </text>
    </comment>
    <comment ref="G24" authorId="0" shapeId="0" xr:uid="{00575B84-1F78-40DA-B409-A7899AE17F3C}">
      <text>
        <r>
          <rPr>
            <sz val="9"/>
            <color indexed="81"/>
            <rFont val="MS P ゴシック"/>
            <family val="3"/>
            <charset val="128"/>
          </rPr>
          <t>「外部資金（公的資金を除く）」、「大学ファンド助成金」、「自己財源（外部資金（公的資金を除く））由来の出えん」由来以外の費用はこの行に計上してください。</t>
        </r>
      </text>
    </comment>
    <comment ref="G28" authorId="0" shapeId="0" xr:uid="{E6AD7F1A-6C5A-4525-8D6D-65FD8C572127}">
      <text>
        <r>
          <rPr>
            <sz val="9"/>
            <color indexed="81"/>
            <rFont val="MS P ゴシック"/>
            <family val="3"/>
            <charset val="128"/>
          </rPr>
          <t>研究等体制強化促進分</t>
        </r>
        <r>
          <rPr>
            <sz val="9"/>
            <color indexed="81"/>
            <rFont val="MS P ゴシック"/>
            <family val="3"/>
            <charset val="128"/>
          </rPr>
          <t>（過年度分を含む）について収入ベースから費用ベースに補正する際この行を使用してください。※その際附属病院で費用計上される大学ファンドの助成金由来のものが含まれないように留意願います。</t>
        </r>
      </text>
    </comment>
  </commentList>
</comments>
</file>

<file path=xl/sharedStrings.xml><?xml version="1.0" encoding="utf-8"?>
<sst xmlns="http://schemas.openxmlformats.org/spreadsheetml/2006/main" count="312" uniqueCount="222">
  <si>
    <t>大学</t>
  </si>
  <si>
    <t>基準値</t>
    <rPh sb="0" eb="3">
      <t>キジュンチ</t>
    </rPh>
    <phoneticPr fontId="3"/>
  </si>
  <si>
    <t>事業規模３％成長目標値</t>
    <rPh sb="0" eb="2">
      <t>ジギョウ</t>
    </rPh>
    <rPh sb="2" eb="4">
      <t>キボ</t>
    </rPh>
    <rPh sb="6" eb="8">
      <t>セイチョウ</t>
    </rPh>
    <rPh sb="8" eb="11">
      <t>モクヒョウチ</t>
    </rPh>
    <phoneticPr fontId="3"/>
  </si>
  <si>
    <t>事業規模基準値</t>
    <rPh sb="0" eb="4">
      <t>ジギョウキボ</t>
    </rPh>
    <rPh sb="4" eb="7">
      <t>キジュンチ</t>
    </rPh>
    <phoneticPr fontId="2"/>
  </si>
  <si>
    <t>-</t>
    <phoneticPr fontId="2"/>
  </si>
  <si>
    <t>その他の経常費用（公的資金等）</t>
  </si>
  <si>
    <t>-</t>
    <phoneticPr fontId="3"/>
  </si>
  <si>
    <t>大学</t>
    <rPh sb="0" eb="2">
      <t>ダイガク</t>
    </rPh>
    <phoneticPr fontId="2"/>
  </si>
  <si>
    <t>R8当初</t>
    <rPh sb="2" eb="4">
      <t>トウショ</t>
    </rPh>
    <phoneticPr fontId="3"/>
  </si>
  <si>
    <t>R8末</t>
    <rPh sb="2" eb="3">
      <t>マツ</t>
    </rPh>
    <phoneticPr fontId="3"/>
  </si>
  <si>
    <t>R9当初</t>
    <rPh sb="2" eb="4">
      <t>トウショ</t>
    </rPh>
    <phoneticPr fontId="3"/>
  </si>
  <si>
    <t>R9末</t>
    <rPh sb="2" eb="3">
      <t>マツ</t>
    </rPh>
    <phoneticPr fontId="3"/>
  </si>
  <si>
    <t>R10当初</t>
    <rPh sb="3" eb="5">
      <t>トウショ</t>
    </rPh>
    <phoneticPr fontId="3"/>
  </si>
  <si>
    <t>R10末</t>
    <rPh sb="3" eb="4">
      <t>マツ</t>
    </rPh>
    <phoneticPr fontId="3"/>
  </si>
  <si>
    <t>R11当初</t>
    <rPh sb="3" eb="5">
      <t>トウショ</t>
    </rPh>
    <phoneticPr fontId="3"/>
  </si>
  <si>
    <t>R11末</t>
    <rPh sb="3" eb="4">
      <t>マツ</t>
    </rPh>
    <phoneticPr fontId="3"/>
  </si>
  <si>
    <t>R12当初</t>
    <rPh sb="3" eb="5">
      <t>トウショ</t>
    </rPh>
    <phoneticPr fontId="3"/>
  </si>
  <si>
    <t>R12末</t>
    <rPh sb="3" eb="4">
      <t>マツ</t>
    </rPh>
    <phoneticPr fontId="3"/>
  </si>
  <si>
    <t>R13当初</t>
    <rPh sb="3" eb="5">
      <t>トウショ</t>
    </rPh>
    <phoneticPr fontId="3"/>
  </si>
  <si>
    <t>R13末</t>
    <rPh sb="3" eb="4">
      <t>マツ</t>
    </rPh>
    <phoneticPr fontId="3"/>
  </si>
  <si>
    <t>R14当初</t>
    <rPh sb="3" eb="5">
      <t>トウショ</t>
    </rPh>
    <phoneticPr fontId="3"/>
  </si>
  <si>
    <t>R14末</t>
    <rPh sb="3" eb="4">
      <t>マツ</t>
    </rPh>
    <phoneticPr fontId="3"/>
  </si>
  <si>
    <t>R15当初</t>
    <rPh sb="3" eb="5">
      <t>トウショ</t>
    </rPh>
    <phoneticPr fontId="3"/>
  </si>
  <si>
    <t>R15末</t>
    <rPh sb="3" eb="4">
      <t>マツ</t>
    </rPh>
    <phoneticPr fontId="3"/>
  </si>
  <si>
    <t>R16当初</t>
    <rPh sb="3" eb="5">
      <t>トウショ</t>
    </rPh>
    <phoneticPr fontId="3"/>
  </si>
  <si>
    <t>R16末</t>
    <rPh sb="3" eb="4">
      <t>マツ</t>
    </rPh>
    <phoneticPr fontId="3"/>
  </si>
  <si>
    <t>R17当初</t>
    <rPh sb="3" eb="5">
      <t>トウショ</t>
    </rPh>
    <phoneticPr fontId="3"/>
  </si>
  <si>
    <t>R17末</t>
    <rPh sb="3" eb="4">
      <t>マツ</t>
    </rPh>
    <phoneticPr fontId="3"/>
  </si>
  <si>
    <t>R18当初</t>
    <rPh sb="3" eb="5">
      <t>トウショ</t>
    </rPh>
    <phoneticPr fontId="3"/>
  </si>
  <si>
    <t>R18末</t>
    <rPh sb="3" eb="4">
      <t>マツ</t>
    </rPh>
    <phoneticPr fontId="3"/>
  </si>
  <si>
    <t>R19当初</t>
    <rPh sb="3" eb="5">
      <t>トウショ</t>
    </rPh>
    <phoneticPr fontId="3"/>
  </si>
  <si>
    <t>R19末</t>
    <rPh sb="3" eb="4">
      <t>マツ</t>
    </rPh>
    <phoneticPr fontId="3"/>
  </si>
  <si>
    <t>R20当初</t>
    <rPh sb="3" eb="5">
      <t>トウショ</t>
    </rPh>
    <phoneticPr fontId="3"/>
  </si>
  <si>
    <t>R20末</t>
    <rPh sb="3" eb="4">
      <t>マツ</t>
    </rPh>
    <phoneticPr fontId="3"/>
  </si>
  <si>
    <t>R21当初</t>
    <rPh sb="3" eb="5">
      <t>トウショ</t>
    </rPh>
    <phoneticPr fontId="3"/>
  </si>
  <si>
    <t>R21末</t>
    <rPh sb="3" eb="4">
      <t>マツ</t>
    </rPh>
    <phoneticPr fontId="3"/>
  </si>
  <si>
    <t>R22当初</t>
    <rPh sb="3" eb="5">
      <t>トウショ</t>
    </rPh>
    <phoneticPr fontId="3"/>
  </si>
  <si>
    <t>R22末</t>
    <rPh sb="3" eb="4">
      <t>マツ</t>
    </rPh>
    <phoneticPr fontId="3"/>
  </si>
  <si>
    <t>R23当初</t>
    <rPh sb="3" eb="5">
      <t>トウショ</t>
    </rPh>
    <phoneticPr fontId="3"/>
  </si>
  <si>
    <t>R23末</t>
    <rPh sb="3" eb="4">
      <t>マツ</t>
    </rPh>
    <phoneticPr fontId="3"/>
  </si>
  <si>
    <t>R24当初</t>
    <rPh sb="3" eb="5">
      <t>トウショ</t>
    </rPh>
    <phoneticPr fontId="3"/>
  </si>
  <si>
    <t>R24末</t>
    <rPh sb="3" eb="4">
      <t>マツ</t>
    </rPh>
    <phoneticPr fontId="3"/>
  </si>
  <si>
    <t>R25当初</t>
    <rPh sb="3" eb="5">
      <t>トウショ</t>
    </rPh>
    <phoneticPr fontId="3"/>
  </si>
  <si>
    <t>R25末</t>
    <rPh sb="3" eb="4">
      <t>マツ</t>
    </rPh>
    <phoneticPr fontId="3"/>
  </si>
  <si>
    <t>R26当初</t>
    <rPh sb="3" eb="5">
      <t>トウショ</t>
    </rPh>
    <phoneticPr fontId="3"/>
  </si>
  <si>
    <t>R26末</t>
    <rPh sb="3" eb="4">
      <t>マツ</t>
    </rPh>
    <phoneticPr fontId="3"/>
  </si>
  <si>
    <t>R27当初</t>
    <rPh sb="3" eb="5">
      <t>トウショ</t>
    </rPh>
    <phoneticPr fontId="3"/>
  </si>
  <si>
    <t>R27末</t>
    <rPh sb="3" eb="4">
      <t>マツ</t>
    </rPh>
    <phoneticPr fontId="3"/>
  </si>
  <si>
    <t>R28当初</t>
    <rPh sb="3" eb="5">
      <t>トウショ</t>
    </rPh>
    <phoneticPr fontId="3"/>
  </si>
  <si>
    <t>R28末</t>
    <rPh sb="3" eb="4">
      <t>マツ</t>
    </rPh>
    <phoneticPr fontId="3"/>
  </si>
  <si>
    <t>R29当初</t>
    <rPh sb="3" eb="5">
      <t>トウショ</t>
    </rPh>
    <phoneticPr fontId="3"/>
  </si>
  <si>
    <t>R29末</t>
    <rPh sb="3" eb="4">
      <t>マツ</t>
    </rPh>
    <phoneticPr fontId="3"/>
  </si>
  <si>
    <t>R30当初</t>
    <rPh sb="3" eb="5">
      <t>トウショ</t>
    </rPh>
    <phoneticPr fontId="3"/>
  </si>
  <si>
    <t>R30末</t>
    <rPh sb="3" eb="4">
      <t>マツ</t>
    </rPh>
    <phoneticPr fontId="3"/>
  </si>
  <si>
    <t>R31当初</t>
    <rPh sb="3" eb="5">
      <t>トウショ</t>
    </rPh>
    <phoneticPr fontId="3"/>
  </si>
  <si>
    <t>R31末</t>
    <rPh sb="3" eb="4">
      <t>マツ</t>
    </rPh>
    <phoneticPr fontId="3"/>
  </si>
  <si>
    <t>事業規模３％成長 目標値</t>
    <rPh sb="0" eb="2">
      <t>ジギョウ</t>
    </rPh>
    <rPh sb="2" eb="4">
      <t>キボ</t>
    </rPh>
    <rPh sb="6" eb="8">
      <t>セイチョウ</t>
    </rPh>
    <rPh sb="9" eb="12">
      <t>モクヒョウチ</t>
    </rPh>
    <phoneticPr fontId="3"/>
  </si>
  <si>
    <t>　---A---　寄附金収入　　　　　　　　　　　　　　　　　　　　　　　　　</t>
    <rPh sb="12" eb="14">
      <t>シュウニュウ</t>
    </rPh>
    <phoneticPr fontId="3"/>
  </si>
  <si>
    <t>　---A---　寄附金収入　　　　　　　　　　　　　事業規模へ繰入額</t>
    <rPh sb="12" eb="14">
      <t>シュウニュウ</t>
    </rPh>
    <rPh sb="27" eb="31">
      <t>ジギョウキボ</t>
    </rPh>
    <rPh sb="32" eb="35">
      <t>クリイレガク</t>
    </rPh>
    <phoneticPr fontId="3"/>
  </si>
  <si>
    <t>　---A---　寄附金収入　　　　　　大学独自基金へ繰入又は出えん額</t>
    <rPh sb="12" eb="14">
      <t>シュウニュウダイガク</t>
    </rPh>
    <rPh sb="20" eb="22">
      <t>ダイガク</t>
    </rPh>
    <rPh sb="22" eb="23">
      <t>ダイガク</t>
    </rPh>
    <rPh sb="24" eb="26">
      <t>クリイレ</t>
    </rPh>
    <rPh sb="27" eb="28">
      <t>デ</t>
    </rPh>
    <rPh sb="29" eb="30">
      <t>マタ</t>
    </rPh>
    <rPh sb="31" eb="32">
      <t>ガク</t>
    </rPh>
    <phoneticPr fontId="3"/>
  </si>
  <si>
    <t>　---B---　受託研究等収入　　　　　　　　　　　　　　　　　　　　　　　　　</t>
    <rPh sb="9" eb="13">
      <t>ジュタクケンキュウ</t>
    </rPh>
    <rPh sb="13" eb="14">
      <t>ナド</t>
    </rPh>
    <rPh sb="14" eb="16">
      <t>シュウニュウ</t>
    </rPh>
    <phoneticPr fontId="3"/>
  </si>
  <si>
    <t>　---B---　受託研究等収入　　　　　　　　　　　事業規模へ繰入額</t>
    <rPh sb="11" eb="13">
      <t>ケンキュウ</t>
    </rPh>
    <rPh sb="13" eb="14">
      <t>トウ</t>
    </rPh>
    <rPh sb="14" eb="16">
      <t>シュウニュウ</t>
    </rPh>
    <rPh sb="27" eb="31">
      <t>ジギョウキボ</t>
    </rPh>
    <rPh sb="32" eb="35">
      <t>クリイレガク</t>
    </rPh>
    <phoneticPr fontId="3"/>
  </si>
  <si>
    <t>　---B---　受託研究等収入　　　　大学独自基金へ繰入又は出えん額</t>
    <rPh sb="13" eb="14">
      <t>トウ</t>
    </rPh>
    <rPh sb="14" eb="16">
      <t>シュウニュウ</t>
    </rPh>
    <rPh sb="20" eb="26">
      <t>ダイガクドクジキキン</t>
    </rPh>
    <rPh sb="27" eb="29">
      <t>クリイレ</t>
    </rPh>
    <rPh sb="29" eb="30">
      <t>マタ</t>
    </rPh>
    <rPh sb="31" eb="32">
      <t>デ</t>
    </rPh>
    <rPh sb="34" eb="35">
      <t>ガク</t>
    </rPh>
    <phoneticPr fontId="3"/>
  </si>
  <si>
    <t>　---C---　雑収入等　　　　　　　　　　　　　　　　　　　　　　　　　</t>
    <rPh sb="9" eb="12">
      <t>ザツシュウニュウ</t>
    </rPh>
    <rPh sb="12" eb="13">
      <t>トウ</t>
    </rPh>
    <phoneticPr fontId="3"/>
  </si>
  <si>
    <t>　---C---　雑収入等　　　　　　　　　　　　　　事業規模へ繰入額</t>
    <rPh sb="9" eb="12">
      <t>ザツシュウニュウ</t>
    </rPh>
    <rPh sb="12" eb="13">
      <t>トウ</t>
    </rPh>
    <rPh sb="27" eb="31">
      <t>ジギョウキボ</t>
    </rPh>
    <rPh sb="32" eb="35">
      <t>クリイレガク</t>
    </rPh>
    <phoneticPr fontId="3"/>
  </si>
  <si>
    <t>　---C---　雑収入等　　　　　　　大学独自基金へ繰入又は出えん額</t>
    <rPh sb="9" eb="12">
      <t>ザツシュウニュウ</t>
    </rPh>
    <rPh sb="12" eb="13">
      <t>トウ</t>
    </rPh>
    <rPh sb="20" eb="26">
      <t>ダイガクドクジキキン</t>
    </rPh>
    <rPh sb="27" eb="29">
      <t>クリイレ</t>
    </rPh>
    <rPh sb="29" eb="30">
      <t>マタ</t>
    </rPh>
    <rPh sb="31" eb="32">
      <t>デ</t>
    </rPh>
    <rPh sb="34" eb="35">
      <t>ガク</t>
    </rPh>
    <phoneticPr fontId="3"/>
  </si>
  <si>
    <t>　---D---　財務収益　　　　　　　　　　　　　　　　　　　　　　　　　</t>
    <rPh sb="9" eb="11">
      <t>ザイム</t>
    </rPh>
    <rPh sb="11" eb="13">
      <t>シュウエキ</t>
    </rPh>
    <phoneticPr fontId="3"/>
  </si>
  <si>
    <t>　---D---　財務収益　　　　　　　　　　　　　　事業規模へ繰入額</t>
    <rPh sb="9" eb="11">
      <t>ザイム</t>
    </rPh>
    <rPh sb="11" eb="13">
      <t>シュウエキ</t>
    </rPh>
    <rPh sb="27" eb="29">
      <t>ジギョウ</t>
    </rPh>
    <rPh sb="29" eb="31">
      <t>キボ</t>
    </rPh>
    <rPh sb="32" eb="35">
      <t>クリイレガク</t>
    </rPh>
    <phoneticPr fontId="3"/>
  </si>
  <si>
    <t>　---D---　財務収益　　　　　　　大学独自基金へ繰入又は出えん額</t>
    <rPh sb="9" eb="11">
      <t>ザイム</t>
    </rPh>
    <rPh sb="11" eb="13">
      <t>シュウエキ</t>
    </rPh>
    <rPh sb="20" eb="26">
      <t>ダイガクドクジキキン</t>
    </rPh>
    <rPh sb="27" eb="29">
      <t>クリイレ</t>
    </rPh>
    <rPh sb="29" eb="30">
      <t>マタ</t>
    </rPh>
    <rPh sb="31" eb="32">
      <t>デ</t>
    </rPh>
    <rPh sb="34" eb="35">
      <t>ガク</t>
    </rPh>
    <phoneticPr fontId="3"/>
  </si>
  <si>
    <t>　---E---　有価証券売却益等　　　　　　　　　　　　　　　　　　　　　　　　　</t>
    <rPh sb="9" eb="11">
      <t>ユウカ</t>
    </rPh>
    <rPh sb="11" eb="13">
      <t>ショウケン</t>
    </rPh>
    <rPh sb="13" eb="16">
      <t>バイキャクエキ</t>
    </rPh>
    <rPh sb="16" eb="17">
      <t>トウ</t>
    </rPh>
    <phoneticPr fontId="3"/>
  </si>
  <si>
    <t>　---E---　有価証券売却益等　　　　　　　　　　事業規模へ繰入額</t>
    <rPh sb="9" eb="17">
      <t>ユウカショウケンバイキャクエキトウ</t>
    </rPh>
    <rPh sb="27" eb="31">
      <t>ジギョウキボ</t>
    </rPh>
    <rPh sb="32" eb="35">
      <t>クリイレガク</t>
    </rPh>
    <phoneticPr fontId="3"/>
  </si>
  <si>
    <t>　---E---　有価証券売却益等　　　大学独自基金へ繰入又は出えん額</t>
    <rPh sb="9" eb="17">
      <t>ユウカショウケンバイキャクエキトウ</t>
    </rPh>
    <rPh sb="20" eb="26">
      <t>ダイガクドクジキキン</t>
    </rPh>
    <rPh sb="27" eb="29">
      <t>クリイレ</t>
    </rPh>
    <rPh sb="29" eb="30">
      <t>マタ</t>
    </rPh>
    <rPh sb="31" eb="32">
      <t>デ</t>
    </rPh>
    <rPh sb="34" eb="35">
      <t>ガク</t>
    </rPh>
    <phoneticPr fontId="3"/>
  </si>
  <si>
    <t>その他</t>
    <rPh sb="2" eb="3">
      <t>タ</t>
    </rPh>
    <phoneticPr fontId="3"/>
  </si>
  <si>
    <t>大学ファンド</t>
    <rPh sb="0" eb="2">
      <t>ダイガク</t>
    </rPh>
    <phoneticPr fontId="3"/>
  </si>
  <si>
    <t>　研究等体制強化促進分　　　　　　　　　　　　　　　　　　　　　</t>
    <rPh sb="1" eb="3">
      <t>ケンキュウ</t>
    </rPh>
    <rPh sb="3" eb="4">
      <t>トウ</t>
    </rPh>
    <rPh sb="4" eb="6">
      <t>タイセイ</t>
    </rPh>
    <rPh sb="6" eb="8">
      <t>キョウカ</t>
    </rPh>
    <rPh sb="8" eb="10">
      <t>ソクシン</t>
    </rPh>
    <rPh sb="10" eb="11">
      <t>ブン</t>
    </rPh>
    <phoneticPr fontId="3"/>
  </si>
  <si>
    <t>　　大学独自基金への繰入又は出えん額</t>
    <rPh sb="2" eb="4">
      <t>ダイガク</t>
    </rPh>
    <rPh sb="4" eb="8">
      <t>ドクジキキン</t>
    </rPh>
    <rPh sb="10" eb="12">
      <t>クリイレ</t>
    </rPh>
    <rPh sb="12" eb="13">
      <t>マタ</t>
    </rPh>
    <rPh sb="14" eb="15">
      <t>デ</t>
    </rPh>
    <rPh sb="17" eb="18">
      <t>ガク</t>
    </rPh>
    <phoneticPr fontId="3"/>
  </si>
  <si>
    <t>　大学成長基盤強化促進分　　　　　　　　　　　　　　　　　　　　</t>
    <rPh sb="1" eb="3">
      <t>ダイガク</t>
    </rPh>
    <rPh sb="3" eb="5">
      <t>セイチョウ</t>
    </rPh>
    <rPh sb="5" eb="7">
      <t>キバン</t>
    </rPh>
    <rPh sb="7" eb="9">
      <t>キョウカ</t>
    </rPh>
    <rPh sb="9" eb="11">
      <t>ソクシン</t>
    </rPh>
    <rPh sb="11" eb="12">
      <t>ブン</t>
    </rPh>
    <phoneticPr fontId="3"/>
  </si>
  <si>
    <t>大学ファンド助成額総額</t>
    <rPh sb="0" eb="2">
      <t>ダイガク</t>
    </rPh>
    <rPh sb="6" eb="9">
      <t>ジョセイガク</t>
    </rPh>
    <rPh sb="9" eb="11">
      <t>ソウガク</t>
    </rPh>
    <phoneticPr fontId="3"/>
  </si>
  <si>
    <t>大学独自基金</t>
    <rPh sb="0" eb="2">
      <t>ダイガク</t>
    </rPh>
    <rPh sb="2" eb="4">
      <t>ドクジ</t>
    </rPh>
    <rPh sb="4" eb="6">
      <t>キキン</t>
    </rPh>
    <phoneticPr fontId="3"/>
  </si>
  <si>
    <t>大学独自基金累計</t>
    <rPh sb="0" eb="6">
      <t>ダイガクドクジキキン</t>
    </rPh>
    <rPh sb="6" eb="8">
      <t>ルイケイ</t>
    </rPh>
    <phoneticPr fontId="3"/>
  </si>
  <si>
    <t>大学成長基盤強化促進分（累計）</t>
    <rPh sb="0" eb="2">
      <t>ダイガク</t>
    </rPh>
    <rPh sb="2" eb="4">
      <t>セイチョウ</t>
    </rPh>
    <rPh sb="4" eb="6">
      <t>キバン</t>
    </rPh>
    <rPh sb="6" eb="8">
      <t>キョウカ</t>
    </rPh>
    <rPh sb="8" eb="10">
      <t>ソクシン</t>
    </rPh>
    <rPh sb="10" eb="11">
      <t>ブン</t>
    </rPh>
    <rPh sb="12" eb="14">
      <t>ルイケイ</t>
    </rPh>
    <phoneticPr fontId="3"/>
  </si>
  <si>
    <t>広義の大学独自基金の累計</t>
    <rPh sb="0" eb="2">
      <t>コウギ</t>
    </rPh>
    <rPh sb="3" eb="9">
      <t>ダイガクドクジキキン</t>
    </rPh>
    <rPh sb="10" eb="12">
      <t>ルイケイ</t>
    </rPh>
    <phoneticPr fontId="3"/>
  </si>
  <si>
    <t>　---A---　寄附金収入　　　　　　　　　　　　　 　　　  成長率</t>
    <rPh sb="12" eb="14">
      <t>シュウニュウ</t>
    </rPh>
    <rPh sb="33" eb="36">
      <t>セイチョウリツ</t>
    </rPh>
    <phoneticPr fontId="3"/>
  </si>
  <si>
    <t>　　　　　　　　　　　　　 　　　　　　　　事業規模へ繰入割合</t>
    <phoneticPr fontId="3"/>
  </si>
  <si>
    <t>　　　　　　　　 　　　　　　　  大学独自基金へ繰入又は出えん割合</t>
    <rPh sb="27" eb="28">
      <t>マタ</t>
    </rPh>
    <phoneticPr fontId="3"/>
  </si>
  <si>
    <t>　---B---　受託研究等収入　　　　　　　　　　　　　　   成長率</t>
    <rPh sb="11" eb="13">
      <t>ケンキュウ</t>
    </rPh>
    <rPh sb="13" eb="14">
      <t>トウ</t>
    </rPh>
    <rPh sb="14" eb="16">
      <t>シュウニュウ</t>
    </rPh>
    <rPh sb="33" eb="36">
      <t>セイチョウリツ</t>
    </rPh>
    <phoneticPr fontId="3"/>
  </si>
  <si>
    <t>　　　　　　　　　　　　　　 　　　　　　　事業規模へ繰入割合</t>
    <rPh sb="22" eb="26">
      <t>ジギョウキボ</t>
    </rPh>
    <rPh sb="27" eb="29">
      <t>クリイレ</t>
    </rPh>
    <rPh sb="29" eb="31">
      <t>ワリアイ</t>
    </rPh>
    <phoneticPr fontId="3"/>
  </si>
  <si>
    <t>　---C---　雑収入等　　　　　　　　　　　　　　　　　   成長率</t>
    <rPh sb="9" eb="12">
      <t>ザツシュウニュウ</t>
    </rPh>
    <rPh sb="12" eb="13">
      <t>トウ</t>
    </rPh>
    <rPh sb="33" eb="36">
      <t>セイチョウリツ</t>
    </rPh>
    <phoneticPr fontId="3"/>
  </si>
  <si>
    <t>　　　　　　　　　　　　　　　 　　　　　　事業規模へ繰入割合</t>
    <rPh sb="22" eb="26">
      <t>ジギョウキボ</t>
    </rPh>
    <rPh sb="27" eb="29">
      <t>クリイレ</t>
    </rPh>
    <rPh sb="29" eb="31">
      <t>ワリアイ</t>
    </rPh>
    <phoneticPr fontId="3"/>
  </si>
  <si>
    <t>　---D---　財務収益　　　　　　　　　　　　　　   　　　成長率</t>
    <rPh sb="9" eb="11">
      <t>ザイム</t>
    </rPh>
    <rPh sb="11" eb="13">
      <t>シュウエキ</t>
    </rPh>
    <rPh sb="33" eb="36">
      <t>セイチョウリツ</t>
    </rPh>
    <phoneticPr fontId="3"/>
  </si>
  <si>
    <t>　　　　　　　　　　　　　 　　　　　　　　事業規模へ繰入割合</t>
    <rPh sb="22" eb="24">
      <t>ジギョウ</t>
    </rPh>
    <rPh sb="24" eb="26">
      <t>キボ</t>
    </rPh>
    <rPh sb="27" eb="29">
      <t>クリイレ</t>
    </rPh>
    <rPh sb="29" eb="31">
      <t>ワリアイ</t>
    </rPh>
    <phoneticPr fontId="3"/>
  </si>
  <si>
    <t>　---E---　有価証券売却益等　　　　　　　　　　　　　   成長率</t>
    <rPh sb="9" eb="17">
      <t>ユウカショウケンバイキャクエキトウ</t>
    </rPh>
    <rPh sb="33" eb="36">
      <t>セイチョウリツ</t>
    </rPh>
    <phoneticPr fontId="3"/>
  </si>
  <si>
    <t>　　　　　　　　　　　　　　　　　 　　　　事業規模へ繰入割合</t>
    <rPh sb="22" eb="26">
      <t>ジギョウキボ</t>
    </rPh>
    <rPh sb="27" eb="29">
      <t>クリイレ</t>
    </rPh>
    <rPh sb="29" eb="31">
      <t>ワリアイ</t>
    </rPh>
    <phoneticPr fontId="3"/>
  </si>
  <si>
    <t>大学ファンド係数α</t>
    <rPh sb="0" eb="2">
      <t>ダイガク</t>
    </rPh>
    <rPh sb="6" eb="8">
      <t>ケイスウ</t>
    </rPh>
    <phoneticPr fontId="3"/>
  </si>
  <si>
    <t>大学ファンド係数β</t>
    <rPh sb="0" eb="2">
      <t>ダイガク</t>
    </rPh>
    <rPh sb="6" eb="8">
      <t>ケイスウ</t>
    </rPh>
    <phoneticPr fontId="3"/>
  </si>
  <si>
    <t>●</t>
  </si>
  <si>
    <t xml:space="preserve">    （減算）附属学校</t>
    <rPh sb="5" eb="7">
      <t>ゲンザン</t>
    </rPh>
    <rPh sb="8" eb="12">
      <t>フゾクガッコウ</t>
    </rPh>
    <phoneticPr fontId="3"/>
  </si>
  <si>
    <t>　 （減算）その他（個別の大学特有の事情で減算する必要がある事項）</t>
    <rPh sb="3" eb="5">
      <t>ゲンサン</t>
    </rPh>
    <rPh sb="21" eb="23">
      <t>ゲンサン</t>
    </rPh>
    <phoneticPr fontId="3"/>
  </si>
  <si>
    <t>　（加算）出資（認可計画に基づくもの）</t>
  </si>
  <si>
    <t>　（加算）附属病院</t>
    <rPh sb="5" eb="7">
      <t>フゾク</t>
    </rPh>
    <rPh sb="7" eb="9">
      <t>ビョウイン</t>
    </rPh>
    <phoneticPr fontId="3"/>
  </si>
  <si>
    <t>　 （加算）その他（個別の大学特有の事情で加算する必要がある事項）</t>
    <rPh sb="21" eb="23">
      <t>カサン</t>
    </rPh>
    <phoneticPr fontId="3"/>
  </si>
  <si>
    <t>国公立</t>
  </si>
  <si>
    <t>仮想</t>
    <rPh sb="0" eb="2">
      <t>カソウ</t>
    </rPh>
    <phoneticPr fontId="3"/>
  </si>
  <si>
    <t>単位：百万円</t>
    <rPh sb="0" eb="2">
      <t>タンイ</t>
    </rPh>
    <rPh sb="3" eb="6">
      <t>ヒャクマンエン</t>
    </rPh>
    <phoneticPr fontId="3"/>
  </si>
  <si>
    <t>5年平均</t>
    <rPh sb="1" eb="4">
      <t>ネンヘイキン</t>
    </rPh>
    <phoneticPr fontId="3"/>
  </si>
  <si>
    <t>○事業規模</t>
    <rPh sb="1" eb="3">
      <t>ジギョウ</t>
    </rPh>
    <rPh sb="3" eb="5">
      <t>キボ</t>
    </rPh>
    <phoneticPr fontId="3"/>
  </si>
  <si>
    <t>国公立</t>
    <rPh sb="0" eb="3">
      <t>コッコウリツ</t>
    </rPh>
    <phoneticPr fontId="2"/>
  </si>
  <si>
    <t>「損益計算書」より経常費用</t>
    <rPh sb="1" eb="3">
      <t>ソンエキ</t>
    </rPh>
    <rPh sb="3" eb="6">
      <t>ケイサンショ</t>
    </rPh>
    <rPh sb="9" eb="11">
      <t>ケイジョウ</t>
    </rPh>
    <rPh sb="11" eb="13">
      <t>ヒヨウ</t>
    </rPh>
    <phoneticPr fontId="3"/>
  </si>
  <si>
    <t>附属明細書の「開示すべきセグメント情報」より附属病院の経常費用</t>
    <rPh sb="0" eb="2">
      <t>フゾク</t>
    </rPh>
    <rPh sb="2" eb="5">
      <t>メイサイショ</t>
    </rPh>
    <rPh sb="7" eb="9">
      <t>カイジ</t>
    </rPh>
    <rPh sb="17" eb="19">
      <t>ジョウホウ</t>
    </rPh>
    <rPh sb="22" eb="24">
      <t>フゾク</t>
    </rPh>
    <rPh sb="24" eb="26">
      <t>ビョウイン</t>
    </rPh>
    <rPh sb="27" eb="29">
      <t>ケイジョウ</t>
    </rPh>
    <rPh sb="29" eb="31">
      <t>ヒヨウ</t>
    </rPh>
    <phoneticPr fontId="3"/>
  </si>
  <si>
    <t>私立</t>
    <rPh sb="0" eb="2">
      <t>シリツ</t>
    </rPh>
    <phoneticPr fontId="2"/>
  </si>
  <si>
    <t>「事業活動収支計算書」より教育活動収支における支出の部</t>
    <rPh sb="1" eb="3">
      <t>ジギョウ</t>
    </rPh>
    <rPh sb="3" eb="5">
      <t>カツドウ</t>
    </rPh>
    <rPh sb="5" eb="7">
      <t>シュウシ</t>
    </rPh>
    <rPh sb="7" eb="10">
      <t>ケイサンショ</t>
    </rPh>
    <rPh sb="13" eb="15">
      <t>キョウイク</t>
    </rPh>
    <rPh sb="15" eb="17">
      <t>カツドウ</t>
    </rPh>
    <rPh sb="17" eb="19">
      <t>シュウシ</t>
    </rPh>
    <rPh sb="23" eb="25">
      <t>シシュツ</t>
    </rPh>
    <rPh sb="26" eb="27">
      <t>ブ</t>
    </rPh>
    <phoneticPr fontId="3"/>
  </si>
  <si>
    <t>「事業活動収支内訳表」より教育活動収支のうち附属病院部門の支出</t>
    <rPh sb="1" eb="3">
      <t>ジギョウ</t>
    </rPh>
    <rPh sb="3" eb="5">
      <t>カツドウ</t>
    </rPh>
    <rPh sb="5" eb="7">
      <t>シュウシ</t>
    </rPh>
    <rPh sb="7" eb="9">
      <t>ウチワケ</t>
    </rPh>
    <rPh sb="9" eb="10">
      <t>ヒョウ</t>
    </rPh>
    <rPh sb="13" eb="15">
      <t>キョウイク</t>
    </rPh>
    <rPh sb="15" eb="17">
      <t>カツドウ</t>
    </rPh>
    <rPh sb="17" eb="19">
      <t>シュウシ</t>
    </rPh>
    <rPh sb="22" eb="24">
      <t>フゾク</t>
    </rPh>
    <rPh sb="24" eb="26">
      <t>ビョウイン</t>
    </rPh>
    <rPh sb="26" eb="28">
      <t>ブモン</t>
    </rPh>
    <rPh sb="29" eb="31">
      <t>シシュツ</t>
    </rPh>
    <phoneticPr fontId="3"/>
  </si>
  <si>
    <t>A：寄附金収入</t>
    <rPh sb="2" eb="5">
      <t>キフキン</t>
    </rPh>
    <rPh sb="5" eb="7">
      <t>シュウニュウ</t>
    </rPh>
    <phoneticPr fontId="3"/>
  </si>
  <si>
    <t>附属明細書の「寄附金の受入額の明細」より当期受入額</t>
    <rPh sb="0" eb="2">
      <t>フゾク</t>
    </rPh>
    <rPh sb="2" eb="5">
      <t>メイサイショ</t>
    </rPh>
    <rPh sb="7" eb="10">
      <t>キフキン</t>
    </rPh>
    <rPh sb="11" eb="14">
      <t>ウケイレガク</t>
    </rPh>
    <rPh sb="15" eb="17">
      <t>メイサイ</t>
    </rPh>
    <rPh sb="20" eb="22">
      <t>トウキ</t>
    </rPh>
    <rPh sb="22" eb="25">
      <t>ウケイレガク</t>
    </rPh>
    <phoneticPr fontId="3"/>
  </si>
  <si>
    <t>　うち、科学研究費助成事業等の資金が財源の現物寄附</t>
    <rPh sb="4" eb="6">
      <t>カガク</t>
    </rPh>
    <rPh sb="6" eb="9">
      <t>ケンキュウヒ</t>
    </rPh>
    <rPh sb="9" eb="11">
      <t>ジョセイ</t>
    </rPh>
    <rPh sb="11" eb="13">
      <t>ジギョウ</t>
    </rPh>
    <rPh sb="13" eb="14">
      <t>トウ</t>
    </rPh>
    <rPh sb="15" eb="17">
      <t>シキン</t>
    </rPh>
    <rPh sb="18" eb="20">
      <t>ザイゲン</t>
    </rPh>
    <rPh sb="21" eb="23">
      <t>ゲンブツ</t>
    </rPh>
    <rPh sb="23" eb="25">
      <t>キフ</t>
    </rPh>
    <phoneticPr fontId="2"/>
  </si>
  <si>
    <t>キャッシュ・フロー計算書の「民間出えん金の受入による収入」のうち、寄附金に類する収入</t>
    <phoneticPr fontId="2"/>
  </si>
  <si>
    <t>資金収支計算書の「寄付金収入」</t>
    <rPh sb="0" eb="2">
      <t>シキン</t>
    </rPh>
    <rPh sb="2" eb="4">
      <t>シュウシ</t>
    </rPh>
    <rPh sb="4" eb="7">
      <t>ケイサンショ</t>
    </rPh>
    <rPh sb="9" eb="12">
      <t>キフキン</t>
    </rPh>
    <rPh sb="12" eb="14">
      <t>シュウニュウ</t>
    </rPh>
    <phoneticPr fontId="2"/>
  </si>
  <si>
    <t>事業活動収支計算書の「教育活動収入の寄付金の現物寄付」</t>
    <rPh sb="0" eb="2">
      <t>ジギョウ</t>
    </rPh>
    <rPh sb="2" eb="4">
      <t>カツドウ</t>
    </rPh>
    <rPh sb="4" eb="6">
      <t>シュウシ</t>
    </rPh>
    <rPh sb="6" eb="9">
      <t>ケイサンショ</t>
    </rPh>
    <rPh sb="11" eb="13">
      <t>キョウイク</t>
    </rPh>
    <rPh sb="13" eb="15">
      <t>カツドウ</t>
    </rPh>
    <rPh sb="15" eb="17">
      <t>シュウニュウ</t>
    </rPh>
    <rPh sb="24" eb="26">
      <t>キフ</t>
    </rPh>
    <phoneticPr fontId="2"/>
  </si>
  <si>
    <t>事業活動収支計算書の「特別収入の現物寄付」</t>
    <rPh sb="0" eb="2">
      <t>ジギョウ</t>
    </rPh>
    <rPh sb="2" eb="4">
      <t>カツドウ</t>
    </rPh>
    <rPh sb="4" eb="6">
      <t>シュウシ</t>
    </rPh>
    <rPh sb="6" eb="9">
      <t>ケイサンショ</t>
    </rPh>
    <rPh sb="11" eb="13">
      <t>トクベツ</t>
    </rPh>
    <rPh sb="13" eb="15">
      <t>シュウニュウ</t>
    </rPh>
    <rPh sb="16" eb="18">
      <t>ゲンブツ</t>
    </rPh>
    <rPh sb="18" eb="20">
      <t>キフ</t>
    </rPh>
    <phoneticPr fontId="2"/>
  </si>
  <si>
    <t>資金収支計算書の「受託事業収入」</t>
    <rPh sb="0" eb="2">
      <t>シキン</t>
    </rPh>
    <rPh sb="2" eb="4">
      <t>シュウシ</t>
    </rPh>
    <rPh sb="4" eb="7">
      <t>ケイサンショ</t>
    </rPh>
    <rPh sb="9" eb="11">
      <t>ジュタク</t>
    </rPh>
    <rPh sb="11" eb="13">
      <t>ジギョウ</t>
    </rPh>
    <rPh sb="13" eb="15">
      <t>シュウニュウ</t>
    </rPh>
    <phoneticPr fontId="2"/>
  </si>
  <si>
    <t>　うち、国・地方公共団体・独立行政法人・国立大学法人からの受入</t>
    <rPh sb="4" eb="5">
      <t>クニ</t>
    </rPh>
    <rPh sb="6" eb="8">
      <t>チホウ</t>
    </rPh>
    <rPh sb="8" eb="10">
      <t>コウキョウ</t>
    </rPh>
    <rPh sb="10" eb="12">
      <t>ダンタイ</t>
    </rPh>
    <rPh sb="13" eb="15">
      <t>ドクリツ</t>
    </rPh>
    <rPh sb="15" eb="17">
      <t>ギョウセイ</t>
    </rPh>
    <rPh sb="17" eb="19">
      <t>ホウジン</t>
    </rPh>
    <rPh sb="20" eb="22">
      <t>コクリツ</t>
    </rPh>
    <rPh sb="22" eb="24">
      <t>ダイガク</t>
    </rPh>
    <rPh sb="24" eb="26">
      <t>ホウジン</t>
    </rPh>
    <rPh sb="29" eb="31">
      <t>ウケイレ</t>
    </rPh>
    <phoneticPr fontId="2"/>
  </si>
  <si>
    <t>キャッシュ・フロー計算書の「その他の業務収入」</t>
    <rPh sb="9" eb="12">
      <t>ケイサンショ</t>
    </rPh>
    <phoneticPr fontId="3"/>
  </si>
  <si>
    <t>資金収支計算書の「付随事業・収益事業収入」</t>
    <rPh sb="9" eb="11">
      <t>フズイ</t>
    </rPh>
    <rPh sb="11" eb="13">
      <t>ジギョウ</t>
    </rPh>
    <rPh sb="14" eb="16">
      <t>シュウエキ</t>
    </rPh>
    <rPh sb="16" eb="18">
      <t>ジギョウ</t>
    </rPh>
    <rPh sb="18" eb="20">
      <t>シュウニュウ</t>
    </rPh>
    <phoneticPr fontId="2"/>
  </si>
  <si>
    <t>資金収支計算書の「雑収入」</t>
    <rPh sb="0" eb="2">
      <t>シキン</t>
    </rPh>
    <rPh sb="2" eb="4">
      <t>シュウシ</t>
    </rPh>
    <rPh sb="4" eb="7">
      <t>ケイサンショ</t>
    </rPh>
    <rPh sb="9" eb="12">
      <t>ザツシュウニュウ</t>
    </rPh>
    <phoneticPr fontId="3"/>
  </si>
  <si>
    <t>キャッシュ・フロー計算書の「利息及び配当金の受取額」</t>
    <rPh sb="9" eb="12">
      <t>ケイサンショ</t>
    </rPh>
    <phoneticPr fontId="3"/>
  </si>
  <si>
    <t>資金収支計算書の「受取利息・配当金収入」</t>
    <phoneticPr fontId="2"/>
  </si>
  <si>
    <t>損益計算書の「有価証券売却益」</t>
    <rPh sb="0" eb="2">
      <t>ソンエキ</t>
    </rPh>
    <rPh sb="2" eb="5">
      <t>ケイサンショ</t>
    </rPh>
    <rPh sb="7" eb="9">
      <t>ユウカ</t>
    </rPh>
    <rPh sb="9" eb="11">
      <t>ショウケン</t>
    </rPh>
    <rPh sb="11" eb="14">
      <t>バイキャクエキ</t>
    </rPh>
    <phoneticPr fontId="3"/>
  </si>
  <si>
    <t>事業活動収支計算書の「特別収支の資産売却差額のうち、有価証券売却差額」</t>
    <rPh sb="0" eb="2">
      <t>ジギョウ</t>
    </rPh>
    <rPh sb="2" eb="4">
      <t>カツドウ</t>
    </rPh>
    <rPh sb="4" eb="6">
      <t>シュウシ</t>
    </rPh>
    <rPh sb="6" eb="9">
      <t>ケイサンショ</t>
    </rPh>
    <rPh sb="11" eb="13">
      <t>トクベツ</t>
    </rPh>
    <rPh sb="13" eb="15">
      <t>シュウシ</t>
    </rPh>
    <rPh sb="16" eb="18">
      <t>シサン</t>
    </rPh>
    <rPh sb="18" eb="20">
      <t>バイキャク</t>
    </rPh>
    <rPh sb="20" eb="22">
      <t>サガク</t>
    </rPh>
    <rPh sb="26" eb="28">
      <t>ユウカ</t>
    </rPh>
    <rPh sb="28" eb="30">
      <t>ショウケン</t>
    </rPh>
    <rPh sb="30" eb="32">
      <t>バイキャク</t>
    </rPh>
    <rPh sb="32" eb="34">
      <t>サガク</t>
    </rPh>
    <phoneticPr fontId="2"/>
  </si>
  <si>
    <t>○○○</t>
    <phoneticPr fontId="3"/>
  </si>
  <si>
    <t>…</t>
  </si>
  <si>
    <t>その他（個別の大学特有の事情で加算する必要がある事項）</t>
    <rPh sb="2" eb="3">
      <t>タ</t>
    </rPh>
    <rPh sb="4" eb="6">
      <t>コベツ</t>
    </rPh>
    <rPh sb="7" eb="9">
      <t>ダイガク</t>
    </rPh>
    <rPh sb="9" eb="11">
      <t>トクユウ</t>
    </rPh>
    <rPh sb="12" eb="14">
      <t>ジジョウ</t>
    </rPh>
    <rPh sb="15" eb="17">
      <t>カサン</t>
    </rPh>
    <rPh sb="19" eb="21">
      <t>ヒツヨウ</t>
    </rPh>
    <rPh sb="24" eb="26">
      <t>ジコウ</t>
    </rPh>
    <phoneticPr fontId="2"/>
  </si>
  <si>
    <t>　○○○</t>
    <phoneticPr fontId="2"/>
  </si>
  <si>
    <t>　…</t>
    <phoneticPr fontId="2"/>
  </si>
  <si>
    <t>その他（個別の大学特有の事情で減算する必要がある事項）</t>
    <rPh sb="2" eb="3">
      <t>タ</t>
    </rPh>
    <rPh sb="4" eb="6">
      <t>コベツ</t>
    </rPh>
    <rPh sb="7" eb="9">
      <t>ダイガク</t>
    </rPh>
    <rPh sb="9" eb="11">
      <t>トクユウ</t>
    </rPh>
    <rPh sb="12" eb="14">
      <t>ジジョウ</t>
    </rPh>
    <rPh sb="15" eb="17">
      <t>ゲンザン</t>
    </rPh>
    <rPh sb="19" eb="21">
      <t>ヒツヨウ</t>
    </rPh>
    <rPh sb="24" eb="26">
      <t>ジコウ</t>
    </rPh>
    <phoneticPr fontId="2"/>
  </si>
  <si>
    <t>外部資金（公的資金を除く）のうち事業規模へ繰入分</t>
    <rPh sb="5" eb="9">
      <t>コウテキシキン</t>
    </rPh>
    <rPh sb="10" eb="11">
      <t>ノゾ</t>
    </rPh>
    <phoneticPr fontId="2"/>
  </si>
  <si>
    <t>自己財源（外部資金（公的資金を除く））由来の資金拠出（出えん）</t>
    <rPh sb="10" eb="14">
      <t>コウテキシキン</t>
    </rPh>
    <rPh sb="15" eb="16">
      <t>ノゾ</t>
    </rPh>
    <phoneticPr fontId="2"/>
  </si>
  <si>
    <t>自己財源（外部資金（公的資金を除く））由来の資金拠出（出えん）（累計）</t>
    <rPh sb="10" eb="14">
      <t>コウテキシキン</t>
    </rPh>
    <rPh sb="15" eb="16">
      <t>ノゾ</t>
    </rPh>
    <phoneticPr fontId="2"/>
  </si>
  <si>
    <t>外部資金（公的資金を除く）</t>
    <rPh sb="0" eb="4">
      <t>ガイブシキン</t>
    </rPh>
    <rPh sb="5" eb="9">
      <t>コウテキシキン</t>
    </rPh>
    <rPh sb="10" eb="11">
      <t>ノゾ</t>
    </rPh>
    <phoneticPr fontId="3"/>
  </si>
  <si>
    <t>　　外部資金（公的資金を除く） 過去5年平均</t>
    <rPh sb="2" eb="6">
      <t>ガイブシキン</t>
    </rPh>
    <rPh sb="7" eb="11">
      <t>コウテキシキン</t>
    </rPh>
    <rPh sb="12" eb="13">
      <t>ノゾ</t>
    </rPh>
    <rPh sb="16" eb="18">
      <t>カコ</t>
    </rPh>
    <rPh sb="19" eb="22">
      <t>ネンヘイキン</t>
    </rPh>
    <phoneticPr fontId="3"/>
  </si>
  <si>
    <t>自己財源（外部資金（公的資金を除く））由来の出えん（累計）</t>
    <rPh sb="0" eb="2">
      <t>ジコ</t>
    </rPh>
    <rPh sb="2" eb="4">
      <t>ザイゲン</t>
    </rPh>
    <rPh sb="5" eb="9">
      <t>ガイブシキン</t>
    </rPh>
    <rPh sb="10" eb="14">
      <t>コウテキシキン</t>
    </rPh>
    <rPh sb="15" eb="16">
      <t>ノゾ</t>
    </rPh>
    <rPh sb="19" eb="21">
      <t>ユライ</t>
    </rPh>
    <rPh sb="22" eb="23">
      <t>シュツ</t>
    </rPh>
    <rPh sb="26" eb="28">
      <t>ルイケイ</t>
    </rPh>
    <phoneticPr fontId="3"/>
  </si>
  <si>
    <t xml:space="preserve">    【必須記載項目】（減算）財務費用</t>
    <rPh sb="5" eb="7">
      <t>ヒッス</t>
    </rPh>
    <rPh sb="7" eb="11">
      <t>キサイコウモク</t>
    </rPh>
    <rPh sb="13" eb="15">
      <t>ゲンザン</t>
    </rPh>
    <rPh sb="16" eb="20">
      <t>ザイムヒヨウ</t>
    </rPh>
    <phoneticPr fontId="3"/>
  </si>
  <si>
    <t xml:space="preserve">    【必須記載項目】（減算）補助金等の返還額</t>
    <rPh sb="13" eb="15">
      <t>ゲンザン</t>
    </rPh>
    <rPh sb="16" eb="19">
      <t>ホジョキン</t>
    </rPh>
    <rPh sb="19" eb="20">
      <t>トウ</t>
    </rPh>
    <rPh sb="21" eb="24">
      <t>ヘンカンガク</t>
    </rPh>
    <phoneticPr fontId="3"/>
  </si>
  <si>
    <r>
      <t>　（加算）非償却資産（土地等）への支出額
　</t>
    </r>
    <r>
      <rPr>
        <sz val="6"/>
        <rFont val="游ゴシック"/>
        <family val="3"/>
        <charset val="128"/>
        <scheme val="minor"/>
      </rPr>
      <t>（認可計画に記載された法第５条第２項第２号イからホまでに掲げる事業の用に供するものに限る）</t>
    </r>
    <phoneticPr fontId="3"/>
  </si>
  <si>
    <r>
      <t>　（加算）附属病院における大学ファンドの助成金を
　　　　　財源とする費用額</t>
    </r>
    <r>
      <rPr>
        <sz val="6"/>
        <rFont val="游ゴシック"/>
        <family val="3"/>
        <charset val="128"/>
        <scheme val="minor"/>
      </rPr>
      <t>（減価償却資産の購入支出を含まず、減価償却費を含む）
　　　　　　　　（ただし、附属病院を加算した場合は加算不可。）</t>
    </r>
    <rPh sb="30" eb="32">
      <t>ザイゲン</t>
    </rPh>
    <rPh sb="35" eb="37">
      <t>ヒヨウ</t>
    </rPh>
    <rPh sb="37" eb="38">
      <t>ガク</t>
    </rPh>
    <rPh sb="39" eb="41">
      <t>ゲンカ</t>
    </rPh>
    <rPh sb="41" eb="43">
      <t>ショウキャク</t>
    </rPh>
    <rPh sb="43" eb="45">
      <t>シサン</t>
    </rPh>
    <rPh sb="46" eb="48">
      <t>コウニュウ</t>
    </rPh>
    <rPh sb="48" eb="50">
      <t>シシュツ</t>
    </rPh>
    <rPh sb="51" eb="52">
      <t>フク</t>
    </rPh>
    <rPh sb="55" eb="57">
      <t>ゲンカ</t>
    </rPh>
    <rPh sb="57" eb="59">
      <t>ショウキャク</t>
    </rPh>
    <rPh sb="59" eb="60">
      <t>ヒ</t>
    </rPh>
    <rPh sb="61" eb="62">
      <t>フク</t>
    </rPh>
    <phoneticPr fontId="3"/>
  </si>
  <si>
    <t>○外部資金（公的資金を除く）</t>
    <rPh sb="1" eb="5">
      <t>ガイブシキン</t>
    </rPh>
    <rPh sb="6" eb="10">
      <t>コウテキシキン</t>
    </rPh>
    <rPh sb="11" eb="12">
      <t>ノゾ</t>
    </rPh>
    <phoneticPr fontId="3"/>
  </si>
  <si>
    <t>　うち、科学研究費助成事業等の資金が財源の現物寄付</t>
  </si>
  <si>
    <t>附属明細書の「受託研究の明細」より「株式会社等」の当期受入額</t>
  </si>
  <si>
    <t>附属明細書の「受託研究の明細」より「その他」の当期受入額</t>
  </si>
  <si>
    <t>附属明細書の「共同研究の明細」より「株式会社等」の当期受入額</t>
  </si>
  <si>
    <t>附属明細書の「共同研究の明細」より「その他」の当期受入額</t>
  </si>
  <si>
    <t>附属明細書の「受託事業等の明細」より「株式会社等」の当期受入額</t>
  </si>
  <si>
    <t>附属明細書の「受託事業等の明細」より「その他」の当期受入額</t>
  </si>
  <si>
    <t>【必須記載項目】財務費用（経常費用に含まれる財務費用（附属病院以外））</t>
  </si>
  <si>
    <t>【必須記載項目】補助金等の返還金（経常費用に含まれる補助金等の返還金（附属病院以外））</t>
  </si>
  <si>
    <r>
      <t>附属病院</t>
    </r>
    <r>
      <rPr>
        <sz val="8"/>
        <rFont val="游ゴシック"/>
        <family val="3"/>
        <charset val="128"/>
      </rPr>
      <t>（「附属明細書：開示すべきセグメント情報」より附属病院の経常費用（財務費用及び補助金等の返還金以外））</t>
    </r>
  </si>
  <si>
    <r>
      <t>附属学校</t>
    </r>
    <r>
      <rPr>
        <sz val="8"/>
        <rFont val="游ゴシック"/>
        <family val="3"/>
        <charset val="128"/>
      </rPr>
      <t>（「附属明細書：開示すべきセグメント情報」より附属学校の経常費用（財務費用及び補助金等の返還金以外））</t>
    </r>
  </si>
  <si>
    <t>附属病院（「事業活動収支内訳表」より教育活動収支のうち附属病院部門の支出（補助金等の返還額以外））</t>
  </si>
  <si>
    <t>附属学校（「事業活動収支内訳表」より教育活動収支のうち附属学校部門の支出（補助金等の返還額以外））</t>
  </si>
  <si>
    <t>＜事業規模の算定における特殊要因等＞</t>
    <rPh sb="1" eb="3">
      <t>ジギョウ</t>
    </rPh>
    <rPh sb="3" eb="5">
      <t>キボ</t>
    </rPh>
    <rPh sb="6" eb="8">
      <t>サンテイ</t>
    </rPh>
    <rPh sb="12" eb="14">
      <t>トクシュ</t>
    </rPh>
    <rPh sb="14" eb="16">
      <t>ヨウイン</t>
    </rPh>
    <rPh sb="16" eb="17">
      <t>トウ</t>
    </rPh>
    <phoneticPr fontId="3"/>
  </si>
  <si>
    <t>（減算）の合計</t>
    <rPh sb="1" eb="3">
      <t>ゲンサン</t>
    </rPh>
    <rPh sb="5" eb="7">
      <t>ゴウケイ</t>
    </rPh>
    <phoneticPr fontId="3"/>
  </si>
  <si>
    <t>（加算）の合計</t>
    <rPh sb="1" eb="3">
      <t>カサン</t>
    </rPh>
    <rPh sb="5" eb="7">
      <t>ゴウケイ</t>
    </rPh>
    <phoneticPr fontId="3"/>
  </si>
  <si>
    <t>B：受託研究等収入</t>
    <rPh sb="2" eb="4">
      <t>ジュタク</t>
    </rPh>
    <rPh sb="4" eb="7">
      <t>ケンキュウナド</t>
    </rPh>
    <rPh sb="7" eb="9">
      <t>シュウニュウ</t>
    </rPh>
    <phoneticPr fontId="3"/>
  </si>
  <si>
    <t>C：雑収入等※以下のリストに含まれるものを除く</t>
    <rPh sb="2" eb="5">
      <t>ザツシュウニュウ</t>
    </rPh>
    <rPh sb="5" eb="6">
      <t>トウ</t>
    </rPh>
    <rPh sb="7" eb="9">
      <t>イカ</t>
    </rPh>
    <rPh sb="14" eb="15">
      <t>フク</t>
    </rPh>
    <rPh sb="21" eb="22">
      <t>ノゾ</t>
    </rPh>
    <phoneticPr fontId="3"/>
  </si>
  <si>
    <t>D：財務収益</t>
    <rPh sb="2" eb="4">
      <t>ザイム</t>
    </rPh>
    <rPh sb="4" eb="6">
      <t>シュウエキ</t>
    </rPh>
    <phoneticPr fontId="3"/>
  </si>
  <si>
    <t>E：有価証券売却益等</t>
    <rPh sb="2" eb="10">
      <t>ユウカショウケンバイキャクエキトウ</t>
    </rPh>
    <phoneticPr fontId="3"/>
  </si>
  <si>
    <r>
      <t>【必須記載項目】補助金等の返還金</t>
    </r>
    <r>
      <rPr>
        <sz val="8"/>
        <rFont val="游ゴシック"/>
        <family val="3"/>
        <charset val="128"/>
      </rPr>
      <t>（「事業活動収支計算書」より教育活動収支における支出の部から補助金等の返還金（附属病院部門以外）
（具体的には「私立大学等経常費補助金返還金」「その他の補助金等返還金」など））</t>
    </r>
    <phoneticPr fontId="2"/>
  </si>
  <si>
    <t>単位：百万円</t>
    <rPh sb="0" eb="2">
      <t>タンイ</t>
    </rPh>
    <rPh sb="3" eb="6">
      <t>ヒャクマンエン</t>
    </rPh>
    <phoneticPr fontId="2"/>
  </si>
  <si>
    <t>以下の外部資金（公的資金を除く）（過年度分を含む）のうち
事業規模へ繰入額を費用ベースへ補正（減価償却費等）</t>
    <phoneticPr fontId="3"/>
  </si>
  <si>
    <t>上記の研究等体制強化促進分（過年度分を含む）を費用ベースへ補正（減価償却費等）</t>
    <rPh sb="0" eb="2">
      <t>ジョウキ</t>
    </rPh>
    <rPh sb="3" eb="5">
      <t>ケンキュウ</t>
    </rPh>
    <rPh sb="5" eb="6">
      <t>トウ</t>
    </rPh>
    <rPh sb="6" eb="8">
      <t>タイセイ</t>
    </rPh>
    <rPh sb="8" eb="10">
      <t>キョウカ</t>
    </rPh>
    <rPh sb="10" eb="12">
      <t>ソクシン</t>
    </rPh>
    <rPh sb="12" eb="13">
      <t>ブン</t>
    </rPh>
    <rPh sb="14" eb="17">
      <t>カネンド</t>
    </rPh>
    <rPh sb="17" eb="18">
      <t>ブン</t>
    </rPh>
    <rPh sb="19" eb="20">
      <t>フク</t>
    </rPh>
    <rPh sb="23" eb="25">
      <t>ヒヨウ</t>
    </rPh>
    <rPh sb="29" eb="31">
      <t>ホセイ</t>
    </rPh>
    <phoneticPr fontId="3"/>
  </si>
  <si>
    <t>附属病院における大学ファンドの助成額の算定式に含まれる外部資金（公的資金を除く）のうち受託研究等収入及び寄附金を財源とする費用額
（減価償却資産の購入支出を含まず、減価償却費を含む）（ただし、附属病院を加算した場合は加算不可。）</t>
    <rPh sb="17" eb="18">
      <t>ガク</t>
    </rPh>
    <phoneticPr fontId="2"/>
  </si>
  <si>
    <r>
      <t>　（加算）附属病院における大学ファンドの助成額の算定式に
　　　　　含まれる外部資金（公的資金を除く）のうち受託研究等
　　　　　収入及び寄附金を財源とする費用額
　　　　　</t>
    </r>
    <r>
      <rPr>
        <sz val="6"/>
        <rFont val="游ゴシック"/>
        <family val="3"/>
        <charset val="128"/>
      </rPr>
      <t>（減価償却資産の購入支出を含まず、減価償却費を含む）
　　　　　　　　 （ただし、附属病院を加算した場合は加算不可。）</t>
    </r>
    <rPh sb="22" eb="23">
      <t>ガク</t>
    </rPh>
    <phoneticPr fontId="3"/>
  </si>
  <si>
    <t>※「C：雑収入等」から除外する勘定科目等</t>
    <rPh sb="4" eb="7">
      <t>ザツシュウニュウ</t>
    </rPh>
    <rPh sb="7" eb="8">
      <t>トウ</t>
    </rPh>
    <rPh sb="11" eb="13">
      <t>ジョガイ</t>
    </rPh>
    <rPh sb="15" eb="17">
      <t>カンジョウ</t>
    </rPh>
    <rPh sb="17" eb="19">
      <t>カモク</t>
    </rPh>
    <rPh sb="19" eb="20">
      <t>トウ</t>
    </rPh>
    <phoneticPr fontId="3"/>
  </si>
  <si>
    <t>◯事業規模の算定における特殊要因等（費用計上対象分のみ）</t>
    <rPh sb="1" eb="5">
      <t>ジギョウキボ</t>
    </rPh>
    <rPh sb="6" eb="8">
      <t>サンテイ</t>
    </rPh>
    <rPh sb="12" eb="16">
      <t>トクシュヨウイン</t>
    </rPh>
    <rPh sb="16" eb="17">
      <t>トウ</t>
    </rPh>
    <rPh sb="18" eb="22">
      <t>ヒヨウケイジョウ</t>
    </rPh>
    <rPh sb="22" eb="25">
      <t>タイショウブン</t>
    </rPh>
    <phoneticPr fontId="2"/>
  </si>
  <si>
    <r>
      <t xml:space="preserve">実際の事業規模
</t>
    </r>
    <r>
      <rPr>
        <sz val="7"/>
        <rFont val="游ゴシック"/>
        <family val="3"/>
        <charset val="128"/>
      </rPr>
      <t>（その他の経常費用（公的資金等）+外部資金（公的資金を除く）事業規模へ繰入額
　+大学ファンド助成額総額＋自己財源（外部資金（公的資金を除く））由来の出えん）</t>
    </r>
    <rPh sb="40" eb="42">
      <t>キボ</t>
    </rPh>
    <rPh sb="43" eb="46">
      <t>クリイレガク</t>
    </rPh>
    <rPh sb="57" eb="58">
      <t>ガク</t>
    </rPh>
    <rPh sb="58" eb="60">
      <t>ソウガク</t>
    </rPh>
    <phoneticPr fontId="3"/>
  </si>
  <si>
    <t>「大学独自基金へ繰入又は出えん額」のうち、自己財源（外部資金（公的資金を除く））由来の出えん</t>
    <phoneticPr fontId="3"/>
  </si>
  <si>
    <t>特殊要因等を加減算した場合の事業規模</t>
    <rPh sb="0" eb="2">
      <t>トクシュ</t>
    </rPh>
    <rPh sb="2" eb="4">
      <t>ヨウイン</t>
    </rPh>
    <rPh sb="4" eb="5">
      <t>トウ</t>
    </rPh>
    <rPh sb="6" eb="9">
      <t>カゲンザン</t>
    </rPh>
    <rPh sb="8" eb="9">
      <t>サン</t>
    </rPh>
    <rPh sb="11" eb="13">
      <t>バアイ</t>
    </rPh>
    <rPh sb="14" eb="16">
      <t>ジギョウ</t>
    </rPh>
    <rPh sb="16" eb="18">
      <t>キボ</t>
    </rPh>
    <phoneticPr fontId="3"/>
  </si>
  <si>
    <t>特殊要因等を加減算した場合の事業規模３％成長 目標値</t>
    <rPh sb="0" eb="2">
      <t>トクシュ</t>
    </rPh>
    <rPh sb="2" eb="4">
      <t>ヨウイン</t>
    </rPh>
    <rPh sb="4" eb="5">
      <t>トウ</t>
    </rPh>
    <rPh sb="6" eb="9">
      <t>カゲンザン</t>
    </rPh>
    <rPh sb="8" eb="9">
      <t>サン</t>
    </rPh>
    <rPh sb="11" eb="13">
      <t>バアイ</t>
    </rPh>
    <rPh sb="14" eb="16">
      <t>ジギョウ</t>
    </rPh>
    <rPh sb="16" eb="18">
      <t>キボ</t>
    </rPh>
    <phoneticPr fontId="3"/>
  </si>
  <si>
    <t>外部資金（公的資金を除く）のうち大学独自基金へ繰入分（累計）</t>
    <phoneticPr fontId="2"/>
  </si>
  <si>
    <t>大学ファンド助成額のうち研究等体制強化促進分</t>
    <rPh sb="8" eb="9">
      <t>ガク</t>
    </rPh>
    <phoneticPr fontId="2"/>
  </si>
  <si>
    <t>大学ファンド助成額のうち大学成長基盤強化促進分</t>
    <rPh sb="8" eb="9">
      <t>ガク</t>
    </rPh>
    <phoneticPr fontId="2"/>
  </si>
  <si>
    <t>大学ファンド助成額のうち大学成長基盤強化促進分（累計）</t>
    <rPh sb="8" eb="9">
      <t>ガク</t>
    </rPh>
    <phoneticPr fontId="2"/>
  </si>
  <si>
    <t>上限判定　　　　　　広義の大学独自基金（累計）に占める出えん分（累計）の割合</t>
    <rPh sb="0" eb="2">
      <t>ジョウゲンコウギダイガク</t>
    </rPh>
    <rPh sb="5" eb="7">
      <t>キキン</t>
    </rPh>
    <rPh sb="11" eb="13">
      <t>ルイケイ</t>
    </rPh>
    <rPh sb="15" eb="16">
      <t>シ</t>
    </rPh>
    <rPh sb="18" eb="19">
      <t>デ</t>
    </rPh>
    <rPh sb="21" eb="22">
      <t>ブン</t>
    </rPh>
    <rPh sb="23" eb="25">
      <t>ルイケイ</t>
    </rPh>
    <rPh sb="27" eb="29">
      <t>ワリアイ</t>
    </rPh>
    <phoneticPr fontId="3"/>
  </si>
  <si>
    <t>上限判定　　　　　　　　　　　　研究等体制強化促進分が上限に触れるタイミング</t>
    <rPh sb="0" eb="2">
      <t>ジョウゲン</t>
    </rPh>
    <rPh sb="2" eb="4">
      <t>ハンテイ</t>
    </rPh>
    <rPh sb="27" eb="29">
      <t>ジョウゲン</t>
    </rPh>
    <rPh sb="30" eb="31">
      <t>フ</t>
    </rPh>
    <phoneticPr fontId="3"/>
  </si>
  <si>
    <t>R32当初</t>
    <rPh sb="3" eb="5">
      <t>トウショ</t>
    </rPh>
    <phoneticPr fontId="3"/>
  </si>
  <si>
    <t>R32末</t>
    <rPh sb="3" eb="4">
      <t>マツ</t>
    </rPh>
    <phoneticPr fontId="3"/>
  </si>
  <si>
    <t>1年目
R8</t>
  </si>
  <si>
    <t>2年目
R9</t>
  </si>
  <si>
    <t>3年目
R10</t>
  </si>
  <si>
    <t>4年目
R11</t>
  </si>
  <si>
    <t>5年目
R12</t>
  </si>
  <si>
    <t>6年目
R13</t>
  </si>
  <si>
    <t>7年目
R14</t>
  </si>
  <si>
    <t>8年目
R15</t>
  </si>
  <si>
    <t>9年目
R16</t>
  </si>
  <si>
    <t>10年目
R17</t>
  </si>
  <si>
    <t>11年目
R18</t>
  </si>
  <si>
    <t>12年目
R19</t>
  </si>
  <si>
    <t>13年目
R20</t>
  </si>
  <si>
    <t>14年目
R21</t>
  </si>
  <si>
    <t>15年目
R22</t>
  </si>
  <si>
    <t>16年目
R23</t>
  </si>
  <si>
    <t>17年目
R24</t>
  </si>
  <si>
    <t>18年目
R25</t>
  </si>
  <si>
    <t>19年目
R26</t>
  </si>
  <si>
    <t>20年目
R27</t>
  </si>
  <si>
    <t>21年目
R28</t>
  </si>
  <si>
    <t>22年目
R29</t>
  </si>
  <si>
    <t>23年目
R30</t>
  </si>
  <si>
    <t>24年目
R31</t>
  </si>
  <si>
    <t>25年目
R32</t>
  </si>
  <si>
    <t>R1</t>
    <phoneticPr fontId="3"/>
  </si>
  <si>
    <t>R2</t>
    <phoneticPr fontId="3"/>
  </si>
  <si>
    <t>R3</t>
    <phoneticPr fontId="3"/>
  </si>
  <si>
    <t>R4</t>
    <phoneticPr fontId="3"/>
  </si>
  <si>
    <t>R5</t>
    <phoneticPr fontId="3"/>
  </si>
  <si>
    <t>寄附金等を原資とした有価証券の売却益等で損益計算書の「有価証券売却益」に含まれていないもの</t>
    <rPh sb="0" eb="3">
      <t>キフキン</t>
    </rPh>
    <rPh sb="3" eb="4">
      <t>トウ</t>
    </rPh>
    <rPh sb="5" eb="7">
      <t>ゲンシ</t>
    </rPh>
    <rPh sb="10" eb="12">
      <t>ユウカ</t>
    </rPh>
    <rPh sb="12" eb="14">
      <t>ショウケン</t>
    </rPh>
    <rPh sb="15" eb="19">
      <t>バイキャクエキナド</t>
    </rPh>
    <rPh sb="20" eb="22">
      <t>ソンエキ</t>
    </rPh>
    <rPh sb="22" eb="25">
      <t>ケイサンショ</t>
    </rPh>
    <rPh sb="27" eb="29">
      <t>ユウカ</t>
    </rPh>
    <rPh sb="29" eb="31">
      <t>ショウケン</t>
    </rPh>
    <rPh sb="31" eb="34">
      <t>バイキャクエキ</t>
    </rPh>
    <rPh sb="36" eb="37">
      <t>フク</t>
    </rPh>
    <phoneticPr fontId="2"/>
  </si>
  <si>
    <t>＜外部資金（公的資金を除く）の算定における特殊要因＞</t>
    <rPh sb="1" eb="3">
      <t>ガイブ</t>
    </rPh>
    <rPh sb="3" eb="5">
      <t>シキン</t>
    </rPh>
    <rPh sb="6" eb="8">
      <t>コウテキ</t>
    </rPh>
    <rPh sb="8" eb="10">
      <t>シキン</t>
    </rPh>
    <rPh sb="11" eb="12">
      <t>ノゾ</t>
    </rPh>
    <rPh sb="15" eb="17">
      <t>サンテイ</t>
    </rPh>
    <rPh sb="21" eb="23">
      <t>トクシュ</t>
    </rPh>
    <rPh sb="23" eb="25">
      <t>ヨウイン</t>
    </rPh>
    <phoneticPr fontId="3"/>
  </si>
  <si>
    <t>特殊要因を加算した場合の外部資金（公的資金を除く）</t>
    <phoneticPr fontId="3"/>
  </si>
  <si>
    <t>　（加算）出資法人による外部資金獲得額</t>
    <rPh sb="2" eb="4">
      <t>カサン</t>
    </rPh>
    <rPh sb="16" eb="18">
      <t>カクトク</t>
    </rPh>
    <rPh sb="18" eb="19">
      <t>ガク</t>
    </rPh>
    <phoneticPr fontId="3"/>
  </si>
  <si>
    <t>◯外部資金（公的資金を除く）の算定における特殊要因</t>
    <rPh sb="1" eb="3">
      <t>ガイブ</t>
    </rPh>
    <rPh sb="3" eb="5">
      <t>シキン</t>
    </rPh>
    <rPh sb="6" eb="8">
      <t>コウテキ</t>
    </rPh>
    <rPh sb="8" eb="10">
      <t>シキン</t>
    </rPh>
    <rPh sb="11" eb="12">
      <t>ノゾ</t>
    </rPh>
    <rPh sb="15" eb="17">
      <t>サンテイ</t>
    </rPh>
    <rPh sb="21" eb="23">
      <t>トクシュ</t>
    </rPh>
    <rPh sb="23" eb="25">
      <t>ヨウイン</t>
    </rPh>
    <phoneticPr fontId="2"/>
  </si>
  <si>
    <t>出資法人による外部資金獲得額</t>
    <phoneticPr fontId="2"/>
  </si>
  <si>
    <t>外部資金（公的資金を除く）と出資法人による外部資金獲得額の合計 過去5年平均</t>
    <rPh sb="0" eb="4">
      <t>ガイブシキン</t>
    </rPh>
    <rPh sb="5" eb="9">
      <t>コウテキシキン</t>
    </rPh>
    <rPh sb="10" eb="11">
      <t>ノゾ</t>
    </rPh>
    <rPh sb="14" eb="16">
      <t>シュッシ</t>
    </rPh>
    <rPh sb="16" eb="18">
      <t>ホウジン</t>
    </rPh>
    <rPh sb="21" eb="23">
      <t>ガイブ</t>
    </rPh>
    <rPh sb="23" eb="25">
      <t>シキン</t>
    </rPh>
    <rPh sb="25" eb="27">
      <t>カクトク</t>
    </rPh>
    <rPh sb="27" eb="28">
      <t>ガク</t>
    </rPh>
    <rPh sb="29" eb="31">
      <t>ゴウケイ</t>
    </rPh>
    <rPh sb="32" eb="34">
      <t>カコ</t>
    </rPh>
    <rPh sb="35" eb="38">
      <t>ネンヘイキン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</si>
</sst>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00%"/>
    <numFmt numFmtId="178" formatCode="#,##0;&quot;▲ &quot;#,##0"/>
    <numFmt numFmtId="179" formatCode="0.0%"/>
    <numFmt numFmtId="180" formatCode="0.0_ "/>
    <numFmt numFmtId="181" formatCode="0.00_ "/>
    <numFmt numFmtId="182" formatCode="#,##0_ ;[Red]\-#,##0\ "/>
    <numFmt numFmtId="183" formatCode="#,##0.0_ "/>
    <numFmt numFmtId="184" formatCode="@&quot;大学&quot;"/>
    <numFmt numFmtId="185" formatCode="#,##0_);[Red]\(#,##0\)"/>
  </numFmts>
  <fonts count="2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1"/>
      <name val="游ゴシック"/>
      <family val="3"/>
      <charset val="128"/>
      <scheme val="minor"/>
    </font>
    <font>
      <b/>
      <sz val="14"/>
      <name val="游ゴシック"/>
      <family val="3"/>
      <charset val="128"/>
      <scheme val="minor"/>
    </font>
    <font>
      <sz val="9"/>
      <color indexed="81"/>
      <name val="MS P ゴシック"/>
      <family val="3"/>
      <charset val="128"/>
    </font>
    <font>
      <sz val="8"/>
      <name val="游ゴシック"/>
      <family val="3"/>
      <charset val="128"/>
      <scheme val="minor"/>
    </font>
    <font>
      <sz val="9"/>
      <name val="游ゴシック"/>
      <family val="3"/>
      <charset val="128"/>
      <scheme val="minor"/>
    </font>
    <font>
      <sz val="10"/>
      <name val="游ゴシック"/>
      <family val="3"/>
      <charset val="128"/>
      <scheme val="minor"/>
    </font>
    <font>
      <sz val="7"/>
      <name val="游ゴシック"/>
      <family val="3"/>
      <charset val="128"/>
      <scheme val="minor"/>
    </font>
    <font>
      <sz val="9"/>
      <name val="游ゴシック"/>
      <family val="3"/>
      <charset val="128"/>
    </font>
    <font>
      <sz val="11"/>
      <name val="游ゴシック"/>
      <family val="3"/>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8"/>
      <name val="游ゴシック"/>
      <family val="3"/>
      <charset val="128"/>
    </font>
    <font>
      <sz val="7"/>
      <name val="游ゴシック"/>
      <family val="3"/>
      <charset val="128"/>
    </font>
    <font>
      <sz val="10"/>
      <name val="游ゴシック"/>
      <family val="3"/>
      <charset val="128"/>
    </font>
    <font>
      <sz val="6"/>
      <name val="游ゴシック"/>
      <family val="3"/>
      <charset val="128"/>
    </font>
    <font>
      <b/>
      <sz val="18"/>
      <name val="游ゴシック"/>
      <family val="3"/>
      <charset val="128"/>
      <scheme val="minor"/>
    </font>
    <font>
      <b/>
      <sz val="11"/>
      <name val="游ゴシック"/>
      <family val="3"/>
      <charset val="128"/>
      <scheme val="minor"/>
    </font>
    <font>
      <sz val="11"/>
      <color rgb="FFFF0000"/>
      <name val="游ゴシック"/>
      <family val="3"/>
      <charset val="128"/>
      <scheme val="minor"/>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2F7FC"/>
        <bgColor indexed="64"/>
      </patternFill>
    </fill>
    <fill>
      <patternFill patternType="solid">
        <fgColor theme="0" tint="-0.14999847407452621"/>
        <bgColor indexed="64"/>
      </patternFill>
    </fill>
    <fill>
      <patternFill patternType="solid">
        <fgColor rgb="FFFFE5FF"/>
        <bgColor indexed="64"/>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DDEBF7"/>
        <bgColor rgb="FF000000"/>
      </patternFill>
    </fill>
    <fill>
      <patternFill patternType="solid">
        <fgColor rgb="FFF2F2F2"/>
        <bgColor rgb="FF000000"/>
      </patternFill>
    </fill>
  </fills>
  <borders count="52">
    <border>
      <left/>
      <right/>
      <top/>
      <bottom/>
      <diagonal/>
    </border>
    <border>
      <left style="double">
        <color auto="1"/>
      </left>
      <right style="double">
        <color auto="1"/>
      </right>
      <top/>
      <bottom/>
      <diagonal/>
    </border>
    <border diagonalUp="1">
      <left style="double">
        <color auto="1"/>
      </left>
      <right style="double">
        <color auto="1"/>
      </right>
      <top/>
      <bottom/>
      <diagonal style="thin">
        <color auto="1"/>
      </diagonal>
    </border>
    <border>
      <left style="hair">
        <color auto="1"/>
      </left>
      <right/>
      <top/>
      <bottom/>
      <diagonal/>
    </border>
    <border>
      <left/>
      <right style="hair">
        <color auto="1"/>
      </right>
      <top/>
      <bottom/>
      <diagonal/>
    </border>
    <border>
      <left/>
      <right/>
      <top style="double">
        <color auto="1"/>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auto="1"/>
      </left>
      <right/>
      <top/>
      <bottom/>
      <diagonal/>
    </border>
    <border>
      <left style="double">
        <color auto="1"/>
      </left>
      <right style="double">
        <color auto="1"/>
      </right>
      <top style="thin">
        <color auto="1"/>
      </top>
      <bottom/>
      <diagonal/>
    </border>
    <border>
      <left style="double">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double">
        <color auto="1"/>
      </right>
      <top/>
      <bottom/>
      <diagonal/>
    </border>
    <border>
      <left style="thin">
        <color indexed="64"/>
      </left>
      <right style="double">
        <color auto="1"/>
      </right>
      <top/>
      <bottom/>
      <diagonal/>
    </border>
    <border>
      <left style="medium">
        <color indexed="64"/>
      </left>
      <right style="medium">
        <color indexed="64"/>
      </right>
      <top/>
      <bottom style="medium">
        <color indexed="64"/>
      </bottom>
      <diagonal/>
    </border>
    <border>
      <left/>
      <right style="medium">
        <color auto="1"/>
      </right>
      <top/>
      <bottom style="thin">
        <color indexed="64"/>
      </bottom>
      <diagonal/>
    </border>
    <border>
      <left/>
      <right style="medium">
        <color indexed="64"/>
      </right>
      <top style="thin">
        <color auto="1"/>
      </top>
      <bottom style="thin">
        <color auto="1"/>
      </bottom>
      <diagonal/>
    </border>
    <border>
      <left style="thin">
        <color indexed="64"/>
      </left>
      <right/>
      <top style="double">
        <color auto="1"/>
      </top>
      <bottom/>
      <diagonal/>
    </border>
    <border>
      <left/>
      <right style="double">
        <color auto="1"/>
      </right>
      <top style="thin">
        <color auto="1"/>
      </top>
      <bottom/>
      <diagonal/>
    </border>
    <border>
      <left style="double">
        <color auto="1"/>
      </left>
      <right style="double">
        <color auto="1"/>
      </right>
      <top/>
      <bottom style="thin">
        <color auto="1"/>
      </bottom>
      <diagonal/>
    </border>
    <border diagonalUp="1">
      <left style="double">
        <color auto="1"/>
      </left>
      <right style="double">
        <color auto="1"/>
      </right>
      <top style="thin">
        <color indexed="64"/>
      </top>
      <bottom/>
      <diagonal style="thin">
        <color auto="1"/>
      </diagonal>
    </border>
    <border>
      <left style="double">
        <color auto="1"/>
      </left>
      <right style="double">
        <color auto="1"/>
      </right>
      <top style="thin">
        <color auto="1"/>
      </top>
      <bottom style="thin">
        <color auto="1"/>
      </bottom>
      <diagonal/>
    </border>
    <border>
      <left/>
      <right style="double">
        <color auto="1"/>
      </right>
      <top/>
      <bottom style="thin">
        <color indexed="64"/>
      </bottom>
      <diagonal/>
    </border>
    <border>
      <left style="double">
        <color auto="1"/>
      </left>
      <right/>
      <top/>
      <bottom style="thin">
        <color auto="1"/>
      </bottom>
      <diagonal/>
    </border>
    <border diagonalUp="1">
      <left style="double">
        <color auto="1"/>
      </left>
      <right/>
      <top/>
      <bottom style="thin">
        <color auto="1"/>
      </bottom>
      <diagonal style="thin">
        <color auto="1"/>
      </diagonal>
    </border>
    <border diagonalUp="1">
      <left style="double">
        <color auto="1"/>
      </left>
      <right/>
      <top/>
      <bottom/>
      <diagonal style="thin">
        <color auto="1"/>
      </diagonal>
    </border>
    <border>
      <left style="thin">
        <color auto="1"/>
      </left>
      <right style="double">
        <color auto="1"/>
      </right>
      <top/>
      <bottom style="thin">
        <color indexed="64"/>
      </bottom>
      <diagonal/>
    </border>
    <border>
      <left style="thin">
        <color auto="1"/>
      </left>
      <right style="double">
        <color auto="1"/>
      </right>
      <top style="thin">
        <color indexed="64"/>
      </top>
      <bottom/>
      <diagonal/>
    </border>
    <border diagonalUp="1">
      <left style="double">
        <color auto="1"/>
      </left>
      <right/>
      <top style="thin">
        <color auto="1"/>
      </top>
      <bottom style="thin">
        <color indexed="64"/>
      </bottom>
      <diagonal style="thin">
        <color auto="1"/>
      </diagonal>
    </border>
    <border>
      <left/>
      <right style="thin">
        <color auto="1"/>
      </right>
      <top/>
      <bottom style="double">
        <color auto="1"/>
      </bottom>
      <diagonal/>
    </border>
    <border>
      <left/>
      <right style="double">
        <color auto="1"/>
      </right>
      <top/>
      <bottom style="double">
        <color auto="1"/>
      </bottom>
      <diagonal/>
    </border>
    <border diagonalUp="1">
      <left style="double">
        <color auto="1"/>
      </left>
      <right/>
      <top/>
      <bottom style="double">
        <color auto="1"/>
      </bottom>
      <diagonal style="thin">
        <color auto="1"/>
      </diagonal>
    </border>
    <border>
      <left style="double">
        <color auto="1"/>
      </left>
      <right/>
      <top/>
      <bottom style="double">
        <color auto="1"/>
      </bottom>
      <diagonal/>
    </border>
    <border>
      <left/>
      <right style="hair">
        <color auto="1"/>
      </right>
      <top/>
      <bottom style="double">
        <color auto="1"/>
      </bottom>
      <diagonal/>
    </border>
    <border>
      <left style="hair">
        <color auto="1"/>
      </left>
      <right/>
      <top/>
      <bottom style="double">
        <color auto="1"/>
      </bottom>
      <diagonal/>
    </border>
    <border diagonalUp="1">
      <left style="double">
        <color auto="1"/>
      </left>
      <right style="double">
        <color auto="1"/>
      </right>
      <top/>
      <bottom style="thin">
        <color auto="1"/>
      </bottom>
      <diagonal style="thin">
        <color auto="1"/>
      </diagonal>
    </border>
    <border diagonalUp="1">
      <left style="double">
        <color auto="1"/>
      </left>
      <right style="double">
        <color auto="1"/>
      </right>
      <top style="thin">
        <color auto="1"/>
      </top>
      <bottom style="thin">
        <color auto="1"/>
      </bottom>
      <diagonal style="thin">
        <color auto="1"/>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38" fontId="4" fillId="0" borderId="0" applyFont="0" applyFill="0" applyBorder="0" applyAlignment="0" applyProtection="0">
      <alignment vertical="center"/>
    </xf>
    <xf numFmtId="9" fontId="1" fillId="0" borderId="0" applyFont="0" applyFill="0" applyBorder="0" applyAlignment="0" applyProtection="0">
      <alignment vertical="center"/>
    </xf>
  </cellStyleXfs>
  <cellXfs count="320">
    <xf numFmtId="0" fontId="0" fillId="0" borderId="0" xfId="0">
      <alignment vertical="center"/>
    </xf>
    <xf numFmtId="176" fontId="9" fillId="2" borderId="5" xfId="1" applyNumberFormat="1" applyFont="1" applyFill="1" applyBorder="1">
      <alignment vertical="center"/>
    </xf>
    <xf numFmtId="176" fontId="9" fillId="2" borderId="32" xfId="1" applyNumberFormat="1" applyFont="1" applyFill="1" applyBorder="1">
      <alignment vertical="center"/>
    </xf>
    <xf numFmtId="0" fontId="11" fillId="4" borderId="28" xfId="1" applyFont="1" applyFill="1" applyBorder="1" applyAlignment="1">
      <alignment horizontal="right" vertical="center" shrinkToFit="1"/>
    </xf>
    <xf numFmtId="176" fontId="10" fillId="11" borderId="27" xfId="1" applyNumberFormat="1" applyFont="1" applyFill="1" applyBorder="1">
      <alignment vertical="center"/>
    </xf>
    <xf numFmtId="176" fontId="10" fillId="2" borderId="27" xfId="1" applyNumberFormat="1" applyFont="1" applyFill="1" applyBorder="1" applyAlignment="1">
      <alignment horizontal="right" vertical="center"/>
    </xf>
    <xf numFmtId="176" fontId="10" fillId="0" borderId="27" xfId="1" applyNumberFormat="1" applyFont="1" applyBorder="1" applyAlignment="1">
      <alignment horizontal="right" vertical="center"/>
    </xf>
    <xf numFmtId="176" fontId="11" fillId="11" borderId="27" xfId="1" applyNumberFormat="1" applyFont="1" applyFill="1" applyBorder="1" applyAlignment="1">
      <alignment horizontal="left" vertical="center"/>
    </xf>
    <xf numFmtId="176" fontId="9" fillId="0" borderId="0" xfId="1" applyNumberFormat="1" applyFont="1" applyAlignment="1">
      <alignment horizontal="right" vertical="center"/>
    </xf>
    <xf numFmtId="176" fontId="6" fillId="8" borderId="0" xfId="1" applyNumberFormat="1" applyFont="1" applyFill="1">
      <alignment vertical="center"/>
    </xf>
    <xf numFmtId="176" fontId="6" fillId="0" borderId="0" xfId="1" applyNumberFormat="1" applyFont="1">
      <alignment vertical="center"/>
    </xf>
    <xf numFmtId="176" fontId="11" fillId="8" borderId="41" xfId="1" applyNumberFormat="1" applyFont="1" applyFill="1" applyBorder="1" applyAlignment="1">
      <alignment horizontal="right" vertical="center"/>
    </xf>
    <xf numFmtId="183" fontId="11" fillId="4" borderId="28" xfId="1" applyNumberFormat="1" applyFont="1" applyFill="1" applyBorder="1" applyAlignment="1">
      <alignment horizontal="left" vertical="center" shrinkToFit="1"/>
    </xf>
    <xf numFmtId="0" fontId="11" fillId="4" borderId="23" xfId="1" applyFont="1" applyFill="1" applyBorder="1" applyAlignment="1">
      <alignment horizontal="right" vertical="center" shrinkToFit="1"/>
    </xf>
    <xf numFmtId="183" fontId="11" fillId="4" borderId="21" xfId="1" applyNumberFormat="1" applyFont="1" applyFill="1" applyBorder="1" applyAlignment="1">
      <alignment horizontal="left" vertical="center" shrinkToFit="1"/>
    </xf>
    <xf numFmtId="176" fontId="11" fillId="8" borderId="42" xfId="1" applyNumberFormat="1" applyFont="1" applyFill="1" applyBorder="1" applyAlignment="1">
      <alignment horizontal="right" vertical="center"/>
    </xf>
    <xf numFmtId="176" fontId="6" fillId="4" borderId="27" xfId="1" applyNumberFormat="1" applyFont="1" applyFill="1" applyBorder="1" applyAlignment="1">
      <alignment horizontal="left" vertical="center"/>
    </xf>
    <xf numFmtId="182" fontId="11" fillId="0" borderId="27" xfId="1" applyNumberFormat="1" applyFont="1" applyBorder="1">
      <alignment vertical="center"/>
    </xf>
    <xf numFmtId="182" fontId="10" fillId="0" borderId="27" xfId="1" applyNumberFormat="1" applyFont="1" applyBorder="1">
      <alignment vertical="center"/>
    </xf>
    <xf numFmtId="182" fontId="9" fillId="0" borderId="2" xfId="1" applyNumberFormat="1" applyFont="1" applyBorder="1">
      <alignment vertical="center"/>
    </xf>
    <xf numFmtId="182" fontId="6" fillId="0" borderId="2" xfId="1" applyNumberFormat="1" applyFont="1" applyBorder="1">
      <alignment vertical="center"/>
    </xf>
    <xf numFmtId="182" fontId="10" fillId="0" borderId="1" xfId="1" applyNumberFormat="1" applyFont="1" applyBorder="1">
      <alignment vertical="center"/>
    </xf>
    <xf numFmtId="176" fontId="6" fillId="9" borderId="0" xfId="1" applyNumberFormat="1" applyFont="1" applyFill="1">
      <alignment vertical="center"/>
    </xf>
    <xf numFmtId="182" fontId="6" fillId="0" borderId="1" xfId="1" applyNumberFormat="1" applyFont="1" applyBorder="1">
      <alignment vertical="center"/>
    </xf>
    <xf numFmtId="176" fontId="6" fillId="5" borderId="0" xfId="1" applyNumberFormat="1" applyFont="1" applyFill="1">
      <alignment vertical="center"/>
    </xf>
    <xf numFmtId="176" fontId="9" fillId="0" borderId="6" xfId="1" applyNumberFormat="1" applyFont="1" applyBorder="1" applyAlignment="1">
      <alignment horizontal="right" vertical="center" wrapText="1"/>
    </xf>
    <xf numFmtId="176" fontId="6" fillId="0" borderId="6" xfId="1" applyNumberFormat="1" applyFont="1" applyBorder="1">
      <alignment vertical="center"/>
    </xf>
    <xf numFmtId="176" fontId="10" fillId="6" borderId="0" xfId="1" applyNumberFormat="1" applyFont="1" applyFill="1" applyAlignment="1">
      <alignment horizontal="right" vertical="center"/>
    </xf>
    <xf numFmtId="182" fontId="10" fillId="0" borderId="2" xfId="1" applyNumberFormat="1" applyFont="1" applyBorder="1">
      <alignment vertical="center"/>
    </xf>
    <xf numFmtId="176" fontId="11" fillId="10" borderId="0" xfId="1" applyNumberFormat="1" applyFont="1" applyFill="1">
      <alignment vertical="center"/>
    </xf>
    <xf numFmtId="176" fontId="10" fillId="10" borderId="0" xfId="1" applyNumberFormat="1" applyFont="1" applyFill="1">
      <alignment vertical="center"/>
    </xf>
    <xf numFmtId="176" fontId="13" fillId="4" borderId="27" xfId="1" applyNumberFormat="1" applyFont="1" applyFill="1" applyBorder="1" applyAlignment="1">
      <alignment horizontal="right" vertical="center" wrapText="1"/>
    </xf>
    <xf numFmtId="176" fontId="9" fillId="2" borderId="0" xfId="1" applyNumberFormat="1" applyFont="1" applyFill="1" applyAlignment="1">
      <alignment horizontal="right" vertical="center"/>
    </xf>
    <xf numFmtId="176" fontId="14" fillId="0" borderId="45" xfId="1" applyNumberFormat="1" applyFont="1" applyBorder="1" applyAlignment="1">
      <alignment vertical="center" wrapText="1"/>
    </xf>
    <xf numFmtId="0" fontId="15" fillId="0" borderId="0" xfId="3" applyFont="1" applyAlignment="1">
      <alignment horizontal="right" vertical="center"/>
    </xf>
    <xf numFmtId="0" fontId="15" fillId="0" borderId="0" xfId="3" applyFont="1" applyAlignment="1">
      <alignment horizontal="left" vertical="center"/>
    </xf>
    <xf numFmtId="0" fontId="6" fillId="0" borderId="0" xfId="3" applyFont="1" applyAlignment="1">
      <alignment horizontal="center" vertical="center"/>
    </xf>
    <xf numFmtId="0" fontId="6" fillId="0" borderId="0" xfId="3" applyFont="1">
      <alignment vertical="center"/>
    </xf>
    <xf numFmtId="0" fontId="7" fillId="0" borderId="0" xfId="3" applyFont="1" applyAlignment="1">
      <alignment horizontal="right" vertical="center"/>
    </xf>
    <xf numFmtId="0" fontId="16" fillId="0" borderId="0" xfId="3" applyFont="1">
      <alignment vertical="center"/>
    </xf>
    <xf numFmtId="0" fontId="6" fillId="0" borderId="0" xfId="3" applyFont="1" applyAlignment="1">
      <alignment horizontal="right" vertical="center"/>
    </xf>
    <xf numFmtId="176" fontId="6" fillId="0" borderId="0" xfId="3" applyNumberFormat="1" applyFont="1">
      <alignment vertical="center"/>
    </xf>
    <xf numFmtId="0" fontId="6" fillId="7" borderId="0" xfId="3" applyFont="1" applyFill="1" applyAlignment="1">
      <alignment horizontal="right" vertical="center"/>
    </xf>
    <xf numFmtId="176" fontId="6" fillId="7" borderId="0" xfId="3" applyNumberFormat="1" applyFont="1" applyFill="1">
      <alignment vertical="center"/>
    </xf>
    <xf numFmtId="176" fontId="6" fillId="7" borderId="0" xfId="3" applyNumberFormat="1" applyFont="1" applyFill="1" applyAlignment="1">
      <alignment horizontal="center" vertical="center"/>
    </xf>
    <xf numFmtId="0" fontId="14" fillId="13" borderId="0" xfId="0" applyFont="1" applyFill="1" applyAlignment="1">
      <alignment horizontal="right" vertical="center"/>
    </xf>
    <xf numFmtId="176" fontId="6" fillId="5" borderId="0" xfId="3" applyNumberFormat="1" applyFont="1" applyFill="1" applyAlignment="1">
      <alignment horizontal="center" vertical="center"/>
    </xf>
    <xf numFmtId="176" fontId="6" fillId="5" borderId="0" xfId="3" applyNumberFormat="1" applyFont="1" applyFill="1">
      <alignment vertical="center"/>
    </xf>
    <xf numFmtId="0" fontId="14" fillId="14" borderId="0" xfId="0" applyFont="1" applyFill="1" applyAlignment="1">
      <alignment horizontal="right" vertical="center"/>
    </xf>
    <xf numFmtId="176" fontId="6" fillId="4" borderId="0" xfId="3" applyNumberFormat="1" applyFont="1" applyFill="1" applyAlignment="1">
      <alignment horizontal="center" vertical="center"/>
    </xf>
    <xf numFmtId="176" fontId="6" fillId="4" borderId="0" xfId="3" applyNumberFormat="1" applyFont="1" applyFill="1">
      <alignment vertical="center"/>
    </xf>
    <xf numFmtId="0" fontId="14" fillId="15" borderId="0" xfId="0" applyFont="1" applyFill="1" applyAlignment="1">
      <alignment horizontal="right" vertical="center"/>
    </xf>
    <xf numFmtId="176" fontId="6" fillId="6" borderId="0" xfId="3" applyNumberFormat="1" applyFont="1" applyFill="1" applyAlignment="1">
      <alignment horizontal="center" vertical="center"/>
    </xf>
    <xf numFmtId="176" fontId="6" fillId="6" borderId="0" xfId="3" applyNumberFormat="1" applyFont="1" applyFill="1">
      <alignment vertical="center"/>
    </xf>
    <xf numFmtId="0" fontId="13" fillId="16" borderId="0" xfId="0" applyFont="1" applyFill="1" applyAlignment="1">
      <alignment horizontal="right" vertical="center"/>
    </xf>
    <xf numFmtId="176" fontId="6" fillId="9" borderId="0" xfId="3" applyNumberFormat="1" applyFont="1" applyFill="1" applyAlignment="1">
      <alignment horizontal="center" vertical="center"/>
    </xf>
    <xf numFmtId="176" fontId="6" fillId="9" borderId="0" xfId="3" applyNumberFormat="1" applyFont="1" applyFill="1">
      <alignment vertical="center"/>
    </xf>
    <xf numFmtId="0" fontId="7" fillId="0" borderId="0" xfId="3" applyFont="1" applyAlignment="1">
      <alignment horizontal="center" vertical="center"/>
    </xf>
    <xf numFmtId="0" fontId="14" fillId="16" borderId="0" xfId="0" applyFont="1" applyFill="1" applyAlignment="1">
      <alignment horizontal="right" vertical="center"/>
    </xf>
    <xf numFmtId="0" fontId="15" fillId="0" borderId="0" xfId="3" applyFont="1" applyAlignment="1">
      <alignment horizontal="center" vertical="center"/>
    </xf>
    <xf numFmtId="176" fontId="17" fillId="0" borderId="0" xfId="3" applyNumberFormat="1" applyFont="1">
      <alignment vertical="center"/>
    </xf>
    <xf numFmtId="176" fontId="17" fillId="0" borderId="0" xfId="3" applyNumberFormat="1" applyFont="1" applyAlignment="1">
      <alignment horizontal="center" vertical="center"/>
    </xf>
    <xf numFmtId="180" fontId="15" fillId="0" borderId="0" xfId="3" applyNumberFormat="1" applyFont="1" applyAlignment="1">
      <alignment horizontal="center" vertical="center"/>
    </xf>
    <xf numFmtId="0" fontId="17" fillId="0" borderId="0" xfId="3" applyFont="1" applyAlignment="1">
      <alignment horizontal="center" vertical="center"/>
    </xf>
    <xf numFmtId="0" fontId="13" fillId="17" borderId="0" xfId="0" applyFont="1" applyFill="1" applyAlignment="1">
      <alignment horizontal="right" vertical="center"/>
    </xf>
    <xf numFmtId="176" fontId="6" fillId="2" borderId="0" xfId="3" applyNumberFormat="1" applyFont="1" applyFill="1" applyAlignment="1">
      <alignment horizontal="center" vertical="center"/>
    </xf>
    <xf numFmtId="176" fontId="6" fillId="2" borderId="0" xfId="3" applyNumberFormat="1" applyFont="1" applyFill="1">
      <alignment vertical="center"/>
    </xf>
    <xf numFmtId="0" fontId="18" fillId="17" borderId="0" xfId="0" applyFont="1" applyFill="1" applyAlignment="1">
      <alignment horizontal="right" vertical="center"/>
    </xf>
    <xf numFmtId="0" fontId="14" fillId="0" borderId="0" xfId="0" applyFont="1" applyAlignment="1">
      <alignment horizontal="right" vertical="center"/>
    </xf>
    <xf numFmtId="176" fontId="6" fillId="0" borderId="0" xfId="3" applyNumberFormat="1" applyFont="1" applyAlignment="1">
      <alignment horizontal="center" vertical="center"/>
    </xf>
    <xf numFmtId="179" fontId="14" fillId="0" borderId="0" xfId="6" applyNumberFormat="1" applyFont="1" applyFill="1" applyAlignment="1">
      <alignment horizontal="right" vertical="center"/>
    </xf>
    <xf numFmtId="179" fontId="6" fillId="0" borderId="0" xfId="6" applyNumberFormat="1" applyFont="1" applyFill="1" applyAlignment="1">
      <alignment horizontal="center" vertical="center"/>
    </xf>
    <xf numFmtId="179" fontId="6" fillId="0" borderId="0" xfId="6" applyNumberFormat="1" applyFont="1" applyFill="1" applyBorder="1">
      <alignment vertical="center"/>
    </xf>
    <xf numFmtId="179" fontId="15" fillId="0" borderId="0" xfId="6" applyNumberFormat="1" applyFont="1" applyFill="1" applyAlignment="1">
      <alignment horizontal="center" vertical="center"/>
    </xf>
    <xf numFmtId="179" fontId="6" fillId="0" borderId="0" xfId="6" applyNumberFormat="1" applyFont="1" applyFill="1">
      <alignment vertical="center"/>
    </xf>
    <xf numFmtId="185" fontId="6" fillId="0" borderId="0" xfId="6" applyNumberFormat="1" applyFont="1" applyFill="1" applyBorder="1">
      <alignment vertical="center"/>
    </xf>
    <xf numFmtId="176" fontId="6" fillId="0" borderId="0" xfId="3" applyNumberFormat="1" applyFont="1" applyAlignment="1">
      <alignment horizontal="right" vertical="center"/>
    </xf>
    <xf numFmtId="185" fontId="6" fillId="0" borderId="0" xfId="3" applyNumberFormat="1" applyFont="1">
      <alignment vertical="center"/>
    </xf>
    <xf numFmtId="176" fontId="15" fillId="0" borderId="16" xfId="1" applyNumberFormat="1" applyFont="1" applyBorder="1" applyAlignment="1">
      <alignment horizontal="left" vertical="center"/>
    </xf>
    <xf numFmtId="176" fontId="6" fillId="2" borderId="17" xfId="1" applyNumberFormat="1" applyFont="1" applyFill="1" applyBorder="1" applyAlignment="1">
      <alignment horizontal="center" vertical="center"/>
    </xf>
    <xf numFmtId="176" fontId="6" fillId="2" borderId="18" xfId="1" applyNumberFormat="1" applyFont="1" applyFill="1" applyBorder="1" applyAlignment="1">
      <alignment horizontal="left" vertical="center"/>
    </xf>
    <xf numFmtId="176" fontId="6" fillId="2" borderId="19" xfId="1" applyNumberFormat="1" applyFont="1" applyFill="1" applyBorder="1" applyAlignment="1">
      <alignment horizontal="left" vertical="center"/>
    </xf>
    <xf numFmtId="176" fontId="6" fillId="2" borderId="20" xfId="1" applyNumberFormat="1" applyFont="1" applyFill="1" applyBorder="1" applyAlignment="1">
      <alignment horizontal="left" vertical="center"/>
    </xf>
    <xf numFmtId="176" fontId="6" fillId="0" borderId="11" xfId="1" applyNumberFormat="1" applyFont="1" applyBorder="1" applyAlignment="1">
      <alignment horizontal="center" vertical="center" wrapText="1"/>
    </xf>
    <xf numFmtId="176" fontId="6" fillId="0" borderId="0" xfId="1" applyNumberFormat="1" applyFont="1" applyAlignment="1">
      <alignment horizontal="center" vertical="center"/>
    </xf>
    <xf numFmtId="176" fontId="9" fillId="2" borderId="23" xfId="1" applyNumberFormat="1" applyFont="1" applyFill="1" applyBorder="1">
      <alignment vertical="center"/>
    </xf>
    <xf numFmtId="176" fontId="9" fillId="2" borderId="0" xfId="1" applyNumberFormat="1" applyFont="1" applyFill="1">
      <alignment vertical="center"/>
    </xf>
    <xf numFmtId="176" fontId="10" fillId="0" borderId="0" xfId="1" applyNumberFormat="1" applyFont="1">
      <alignment vertical="center"/>
    </xf>
    <xf numFmtId="176" fontId="6" fillId="3" borderId="4" xfId="1" applyNumberFormat="1" applyFont="1" applyFill="1" applyBorder="1">
      <alignment vertical="center"/>
    </xf>
    <xf numFmtId="176" fontId="6" fillId="2" borderId="3" xfId="1" applyNumberFormat="1" applyFont="1" applyFill="1" applyBorder="1">
      <alignment vertical="center"/>
    </xf>
    <xf numFmtId="176" fontId="6" fillId="2" borderId="0" xfId="1" applyNumberFormat="1" applyFont="1" applyFill="1">
      <alignment vertical="center"/>
    </xf>
    <xf numFmtId="176" fontId="6" fillId="3" borderId="0" xfId="1" applyNumberFormat="1" applyFont="1" applyFill="1">
      <alignment vertical="center"/>
    </xf>
    <xf numFmtId="176" fontId="6" fillId="3" borderId="24" xfId="1" applyNumberFormat="1" applyFont="1" applyFill="1" applyBorder="1">
      <alignment vertical="center"/>
    </xf>
    <xf numFmtId="176" fontId="6" fillId="0" borderId="46" xfId="1" applyNumberFormat="1" applyFont="1" applyBorder="1">
      <alignment vertical="center"/>
    </xf>
    <xf numFmtId="176" fontId="6" fillId="2" borderId="47" xfId="1" applyNumberFormat="1" applyFont="1" applyFill="1" applyBorder="1">
      <alignment vertical="center"/>
    </xf>
    <xf numFmtId="176" fontId="6" fillId="3" borderId="48" xfId="1" applyNumberFormat="1" applyFont="1" applyFill="1" applyBorder="1">
      <alignment vertical="center"/>
    </xf>
    <xf numFmtId="176" fontId="6" fillId="2" borderId="49" xfId="1" applyNumberFormat="1" applyFont="1" applyFill="1" applyBorder="1">
      <alignment vertical="center"/>
    </xf>
    <xf numFmtId="176" fontId="6" fillId="3" borderId="44" xfId="1" applyNumberFormat="1" applyFont="1" applyFill="1" applyBorder="1">
      <alignment vertical="center"/>
    </xf>
    <xf numFmtId="182" fontId="6" fillId="12" borderId="4" xfId="1" applyNumberFormat="1" applyFont="1" applyFill="1" applyBorder="1">
      <alignment vertical="center"/>
    </xf>
    <xf numFmtId="182" fontId="6" fillId="12" borderId="24" xfId="1" applyNumberFormat="1" applyFont="1" applyFill="1" applyBorder="1">
      <alignment vertical="center"/>
    </xf>
    <xf numFmtId="182" fontId="6" fillId="2" borderId="10" xfId="1" applyNumberFormat="1" applyFont="1" applyFill="1" applyBorder="1">
      <alignment vertical="center"/>
    </xf>
    <xf numFmtId="182" fontId="6" fillId="3" borderId="4" xfId="1" applyNumberFormat="1" applyFont="1" applyFill="1" applyBorder="1">
      <alignment vertical="center"/>
    </xf>
    <xf numFmtId="182" fontId="6" fillId="2" borderId="3" xfId="1" applyNumberFormat="1" applyFont="1" applyFill="1" applyBorder="1">
      <alignment vertical="center"/>
    </xf>
    <xf numFmtId="182" fontId="6" fillId="3" borderId="24" xfId="1" applyNumberFormat="1" applyFont="1" applyFill="1" applyBorder="1">
      <alignment vertical="center"/>
    </xf>
    <xf numFmtId="182" fontId="11" fillId="2" borderId="0" xfId="1" applyNumberFormat="1" applyFont="1" applyFill="1">
      <alignment vertical="center"/>
    </xf>
    <xf numFmtId="182" fontId="11" fillId="3" borderId="4" xfId="1" applyNumberFormat="1" applyFont="1" applyFill="1" applyBorder="1">
      <alignment vertical="center"/>
    </xf>
    <xf numFmtId="182" fontId="11" fillId="3" borderId="24" xfId="1" applyNumberFormat="1" applyFont="1" applyFill="1" applyBorder="1">
      <alignment vertical="center"/>
    </xf>
    <xf numFmtId="176" fontId="11" fillId="2" borderId="0" xfId="1" applyNumberFormat="1" applyFont="1" applyFill="1">
      <alignment vertical="center"/>
    </xf>
    <xf numFmtId="182" fontId="10" fillId="2" borderId="0" xfId="1" applyNumberFormat="1" applyFont="1" applyFill="1">
      <alignment vertical="center"/>
    </xf>
    <xf numFmtId="182" fontId="10" fillId="3" borderId="4" xfId="1" applyNumberFormat="1" applyFont="1" applyFill="1" applyBorder="1">
      <alignment vertical="center"/>
    </xf>
    <xf numFmtId="182" fontId="10" fillId="3" borderId="24" xfId="1" applyNumberFormat="1" applyFont="1" applyFill="1" applyBorder="1">
      <alignment vertical="center"/>
    </xf>
    <xf numFmtId="176" fontId="11" fillId="0" borderId="0" xfId="1" applyNumberFormat="1" applyFont="1">
      <alignment vertical="center"/>
    </xf>
    <xf numFmtId="182" fontId="11" fillId="0" borderId="4" xfId="1" applyNumberFormat="1" applyFont="1" applyBorder="1">
      <alignment vertical="center"/>
    </xf>
    <xf numFmtId="180" fontId="7" fillId="2" borderId="23" xfId="1" applyNumberFormat="1" applyFont="1" applyFill="1" applyBorder="1">
      <alignment vertical="center"/>
    </xf>
    <xf numFmtId="182" fontId="10" fillId="2" borderId="10" xfId="1" applyNumberFormat="1" applyFont="1" applyFill="1" applyBorder="1">
      <alignment vertical="center"/>
    </xf>
    <xf numFmtId="182" fontId="10" fillId="2" borderId="3" xfId="1" applyNumberFormat="1" applyFont="1" applyFill="1" applyBorder="1">
      <alignment vertical="center"/>
    </xf>
    <xf numFmtId="182" fontId="11" fillId="2" borderId="10" xfId="1" applyNumberFormat="1" applyFont="1" applyFill="1" applyBorder="1">
      <alignment vertical="center"/>
    </xf>
    <xf numFmtId="182" fontId="11" fillId="2" borderId="3" xfId="1" applyNumberFormat="1" applyFont="1" applyFill="1" applyBorder="1">
      <alignment vertical="center"/>
    </xf>
    <xf numFmtId="182" fontId="6" fillId="2" borderId="0" xfId="1" applyNumberFormat="1" applyFont="1" applyFill="1">
      <alignment vertical="center"/>
    </xf>
    <xf numFmtId="182" fontId="6" fillId="3" borderId="0" xfId="1" applyNumberFormat="1" applyFont="1" applyFill="1">
      <alignment vertical="center"/>
    </xf>
    <xf numFmtId="182" fontId="6" fillId="12" borderId="0" xfId="1" applyNumberFormat="1" applyFont="1" applyFill="1">
      <alignment vertical="center"/>
    </xf>
    <xf numFmtId="176" fontId="6" fillId="0" borderId="27" xfId="1" applyNumberFormat="1" applyFont="1" applyBorder="1">
      <alignment vertical="center"/>
    </xf>
    <xf numFmtId="182" fontId="6" fillId="0" borderId="27" xfId="1" applyNumberFormat="1" applyFont="1" applyBorder="1">
      <alignment vertical="center"/>
    </xf>
    <xf numFmtId="182" fontId="9" fillId="2" borderId="0" xfId="1" applyNumberFormat="1" applyFont="1" applyFill="1">
      <alignment vertical="center"/>
    </xf>
    <xf numFmtId="182" fontId="9" fillId="3" borderId="0" xfId="1" applyNumberFormat="1" applyFont="1" applyFill="1">
      <alignment vertical="center"/>
    </xf>
    <xf numFmtId="182" fontId="9" fillId="2" borderId="3" xfId="1" applyNumberFormat="1" applyFont="1" applyFill="1" applyBorder="1">
      <alignment vertical="center"/>
    </xf>
    <xf numFmtId="182" fontId="9" fillId="3" borderId="24" xfId="1" applyNumberFormat="1" applyFont="1" applyFill="1" applyBorder="1">
      <alignment vertical="center"/>
    </xf>
    <xf numFmtId="176" fontId="9" fillId="0" borderId="0" xfId="1" applyNumberFormat="1" applyFont="1">
      <alignment vertical="center"/>
    </xf>
    <xf numFmtId="176" fontId="12" fillId="6" borderId="0" xfId="1" applyNumberFormat="1" applyFont="1" applyFill="1" applyAlignment="1">
      <alignment horizontal="right" vertical="center"/>
    </xf>
    <xf numFmtId="182" fontId="10" fillId="12" borderId="4" xfId="1" applyNumberFormat="1" applyFont="1" applyFill="1" applyBorder="1">
      <alignment vertical="center"/>
    </xf>
    <xf numFmtId="182" fontId="10" fillId="12" borderId="24" xfId="1" applyNumberFormat="1" applyFont="1" applyFill="1" applyBorder="1">
      <alignment vertical="center"/>
    </xf>
    <xf numFmtId="182" fontId="9" fillId="3" borderId="4" xfId="1" applyNumberFormat="1" applyFont="1" applyFill="1" applyBorder="1">
      <alignment vertical="center"/>
    </xf>
    <xf numFmtId="176" fontId="9" fillId="2" borderId="3" xfId="1" applyNumberFormat="1" applyFont="1" applyFill="1" applyBorder="1">
      <alignment vertical="center"/>
    </xf>
    <xf numFmtId="182" fontId="11" fillId="0" borderId="0" xfId="1" applyNumberFormat="1" applyFont="1">
      <alignment vertical="center"/>
    </xf>
    <xf numFmtId="182" fontId="11" fillId="0" borderId="24" xfId="1" applyNumberFormat="1" applyFont="1" applyBorder="1">
      <alignment vertical="center"/>
    </xf>
    <xf numFmtId="176" fontId="9" fillId="2" borderId="25" xfId="1" applyNumberFormat="1" applyFont="1" applyFill="1" applyBorder="1">
      <alignment vertical="center"/>
    </xf>
    <xf numFmtId="176" fontId="9" fillId="2" borderId="7" xfId="1" applyNumberFormat="1" applyFont="1" applyFill="1" applyBorder="1" applyAlignment="1">
      <alignment horizontal="right" vertical="center"/>
    </xf>
    <xf numFmtId="176" fontId="6" fillId="2" borderId="6" xfId="1" applyNumberFormat="1" applyFont="1" applyFill="1" applyBorder="1" applyAlignment="1">
      <alignment horizontal="center" vertical="center"/>
    </xf>
    <xf numFmtId="176" fontId="6" fillId="3" borderId="6" xfId="1" applyNumberFormat="1" applyFont="1" applyFill="1" applyBorder="1" applyAlignment="1">
      <alignment horizontal="center" vertical="center"/>
    </xf>
    <xf numFmtId="179" fontId="9" fillId="3" borderId="0" xfId="1" applyNumberFormat="1" applyFont="1" applyFill="1" applyAlignment="1">
      <alignment horizontal="center" vertical="center"/>
    </xf>
    <xf numFmtId="179" fontId="9" fillId="3" borderId="0" xfId="1" applyNumberFormat="1" applyFont="1" applyFill="1" applyAlignment="1">
      <alignment horizontal="right" vertical="center"/>
    </xf>
    <xf numFmtId="177" fontId="9" fillId="0" borderId="0" xfId="1" applyNumberFormat="1" applyFont="1">
      <alignment vertical="center"/>
    </xf>
    <xf numFmtId="183" fontId="9" fillId="2" borderId="0" xfId="1" applyNumberFormat="1" applyFont="1" applyFill="1">
      <alignment vertical="center"/>
    </xf>
    <xf numFmtId="183" fontId="9" fillId="2" borderId="0" xfId="1" applyNumberFormat="1" applyFont="1" applyFill="1" applyAlignment="1">
      <alignment horizontal="right" vertical="center"/>
    </xf>
    <xf numFmtId="183" fontId="10" fillId="0" borderId="0" xfId="1" applyNumberFormat="1" applyFont="1" applyAlignment="1">
      <alignment vertical="center" textRotation="255"/>
    </xf>
    <xf numFmtId="179" fontId="11" fillId="12" borderId="0" xfId="1" applyNumberFormat="1" applyFont="1" applyFill="1" applyAlignment="1">
      <alignment horizontal="center" vertical="center"/>
    </xf>
    <xf numFmtId="179" fontId="11" fillId="12" borderId="24" xfId="1" applyNumberFormat="1" applyFont="1" applyFill="1" applyBorder="1" applyAlignment="1">
      <alignment horizontal="center" vertical="center"/>
    </xf>
    <xf numFmtId="183" fontId="6" fillId="0" borderId="0" xfId="1" applyNumberFormat="1" applyFont="1">
      <alignment vertical="center"/>
    </xf>
    <xf numFmtId="0" fontId="9" fillId="2" borderId="0" xfId="1" applyFont="1" applyFill="1">
      <alignment vertical="center"/>
    </xf>
    <xf numFmtId="0" fontId="6" fillId="0" borderId="0" xfId="1" applyFont="1">
      <alignment vertical="center"/>
    </xf>
    <xf numFmtId="179" fontId="11" fillId="2" borderId="0" xfId="1" applyNumberFormat="1" applyFont="1" applyFill="1" applyAlignment="1">
      <alignment horizontal="center" vertical="center"/>
    </xf>
    <xf numFmtId="179" fontId="11" fillId="3" borderId="0" xfId="1" applyNumberFormat="1" applyFont="1" applyFill="1" applyAlignment="1">
      <alignment horizontal="center" vertical="center"/>
    </xf>
    <xf numFmtId="179" fontId="11" fillId="3" borderId="24" xfId="1" applyNumberFormat="1" applyFont="1" applyFill="1" applyBorder="1" applyAlignment="1">
      <alignment horizontal="center" vertical="center"/>
    </xf>
    <xf numFmtId="0" fontId="6" fillId="2" borderId="0" xfId="1" applyFont="1" applyFill="1">
      <alignment vertical="center"/>
    </xf>
    <xf numFmtId="176" fontId="3" fillId="0" borderId="0" xfId="1" applyNumberFormat="1" applyFont="1" applyAlignment="1">
      <alignment vertical="center" textRotation="255" shrinkToFit="1"/>
    </xf>
    <xf numFmtId="182" fontId="9" fillId="2" borderId="0" xfId="1" applyNumberFormat="1" applyFont="1" applyFill="1" applyAlignment="1">
      <alignment horizontal="right" vertical="center"/>
    </xf>
    <xf numFmtId="182" fontId="10" fillId="0" borderId="24" xfId="1" applyNumberFormat="1" applyFont="1" applyBorder="1" applyAlignment="1">
      <alignment horizontal="right" vertical="center" textRotation="255"/>
    </xf>
    <xf numFmtId="182" fontId="3" fillId="2" borderId="15" xfId="1" applyNumberFormat="1" applyFont="1" applyFill="1" applyBorder="1" applyAlignment="1">
      <alignment horizontal="right" vertical="center"/>
    </xf>
    <xf numFmtId="182" fontId="11" fillId="12" borderId="8" xfId="1" applyNumberFormat="1" applyFont="1" applyFill="1" applyBorder="1" applyAlignment="1">
      <alignment horizontal="right" vertical="center"/>
    </xf>
    <xf numFmtId="182" fontId="6" fillId="0" borderId="0" xfId="1" applyNumberFormat="1" applyFont="1" applyAlignment="1">
      <alignment horizontal="right" vertical="center"/>
    </xf>
    <xf numFmtId="176" fontId="10" fillId="0" borderId="0" xfId="1" applyNumberFormat="1" applyFont="1" applyAlignment="1">
      <alignment vertical="center" textRotation="255"/>
    </xf>
    <xf numFmtId="176" fontId="6" fillId="3" borderId="17" xfId="1" applyNumberFormat="1" applyFont="1" applyFill="1" applyBorder="1">
      <alignment vertical="center"/>
    </xf>
    <xf numFmtId="176" fontId="6" fillId="3" borderId="8" xfId="1" applyNumberFormat="1" applyFont="1" applyFill="1" applyBorder="1">
      <alignment vertical="center"/>
    </xf>
    <xf numFmtId="176" fontId="6" fillId="3" borderId="20" xfId="1" applyNumberFormat="1" applyFont="1" applyFill="1" applyBorder="1">
      <alignment vertical="center"/>
    </xf>
    <xf numFmtId="176" fontId="10" fillId="12" borderId="24" xfId="1" applyNumberFormat="1" applyFont="1" applyFill="1" applyBorder="1" applyAlignment="1">
      <alignment horizontal="center" vertical="center"/>
    </xf>
    <xf numFmtId="176" fontId="6" fillId="0" borderId="33" xfId="1" applyNumberFormat="1" applyFont="1" applyBorder="1" applyAlignment="1">
      <alignment horizontal="left" vertical="center"/>
    </xf>
    <xf numFmtId="182" fontId="6" fillId="0" borderId="12" xfId="1" applyNumberFormat="1" applyFont="1" applyBorder="1" applyAlignment="1">
      <alignment horizontal="right" vertical="center"/>
    </xf>
    <xf numFmtId="176" fontId="6" fillId="0" borderId="28" xfId="1" applyNumberFormat="1" applyFont="1" applyBorder="1" applyAlignment="1">
      <alignment horizontal="left" vertical="center"/>
    </xf>
    <xf numFmtId="176" fontId="10" fillId="0" borderId="37" xfId="1" applyNumberFormat="1" applyFont="1" applyBorder="1">
      <alignment vertical="center"/>
    </xf>
    <xf numFmtId="182" fontId="6" fillId="0" borderId="38" xfId="1" applyNumberFormat="1" applyFont="1" applyBorder="1">
      <alignment vertical="center"/>
    </xf>
    <xf numFmtId="182" fontId="6" fillId="12" borderId="7" xfId="1" applyNumberFormat="1" applyFont="1" applyFill="1" applyBorder="1">
      <alignment vertical="center"/>
    </xf>
    <xf numFmtId="182" fontId="6" fillId="12" borderId="26" xfId="1" applyNumberFormat="1" applyFont="1" applyFill="1" applyBorder="1">
      <alignment vertical="center"/>
    </xf>
    <xf numFmtId="176" fontId="10" fillId="2" borderId="0" xfId="1" applyNumberFormat="1" applyFont="1" applyFill="1">
      <alignment vertical="center"/>
    </xf>
    <xf numFmtId="176" fontId="10" fillId="0" borderId="24" xfId="1" applyNumberFormat="1" applyFont="1" applyBorder="1">
      <alignment vertical="center"/>
    </xf>
    <xf numFmtId="176" fontId="10" fillId="0" borderId="0" xfId="1" applyNumberFormat="1" applyFont="1" applyAlignment="1">
      <alignment horizontal="right" vertical="center"/>
    </xf>
    <xf numFmtId="182" fontId="6" fillId="0" borderId="36" xfId="1" applyNumberFormat="1" applyFont="1" applyBorder="1">
      <alignment vertical="center"/>
    </xf>
    <xf numFmtId="182" fontId="6" fillId="2" borderId="38" xfId="1" applyNumberFormat="1" applyFont="1" applyFill="1" applyBorder="1">
      <alignment vertical="center"/>
    </xf>
    <xf numFmtId="182" fontId="6" fillId="3" borderId="7" xfId="1" applyNumberFormat="1" applyFont="1" applyFill="1" applyBorder="1">
      <alignment vertical="center"/>
    </xf>
    <xf numFmtId="182" fontId="6" fillId="2" borderId="7" xfId="1" applyNumberFormat="1" applyFont="1" applyFill="1" applyBorder="1">
      <alignment vertical="center"/>
    </xf>
    <xf numFmtId="176" fontId="20" fillId="0" borderId="6" xfId="1" applyNumberFormat="1" applyFont="1" applyBorder="1">
      <alignment vertical="center"/>
    </xf>
    <xf numFmtId="182" fontId="6" fillId="0" borderId="10" xfId="1" applyNumberFormat="1" applyFont="1" applyBorder="1">
      <alignment vertical="center"/>
    </xf>
    <xf numFmtId="176" fontId="11" fillId="0" borderId="0" xfId="1" applyNumberFormat="1" applyFont="1" applyAlignment="1">
      <alignment vertical="center" wrapText="1"/>
    </xf>
    <xf numFmtId="176" fontId="11" fillId="0" borderId="27" xfId="1" applyNumberFormat="1" applyFont="1" applyBorder="1">
      <alignment vertical="center"/>
    </xf>
    <xf numFmtId="176" fontId="20" fillId="0" borderId="0" xfId="1" applyNumberFormat="1" applyFont="1" applyAlignment="1">
      <alignment vertical="center" wrapText="1"/>
    </xf>
    <xf numFmtId="176" fontId="10" fillId="0" borderId="25" xfId="1" applyNumberFormat="1" applyFont="1" applyBorder="1" applyAlignment="1">
      <alignment horizontal="right" vertical="center"/>
    </xf>
    <xf numFmtId="182" fontId="6" fillId="2" borderId="17" xfId="1" applyNumberFormat="1" applyFont="1" applyFill="1" applyBorder="1">
      <alignment vertical="center"/>
    </xf>
    <xf numFmtId="182" fontId="6" fillId="3" borderId="8" xfId="1" applyNumberFormat="1" applyFont="1" applyFill="1" applyBorder="1">
      <alignment vertical="center"/>
    </xf>
    <xf numFmtId="182" fontId="6" fillId="2" borderId="8" xfId="1" applyNumberFormat="1" applyFont="1" applyFill="1" applyBorder="1">
      <alignment vertical="center"/>
    </xf>
    <xf numFmtId="182" fontId="6" fillId="3" borderId="20" xfId="1" applyNumberFormat="1" applyFont="1" applyFill="1" applyBorder="1">
      <alignment vertical="center"/>
    </xf>
    <xf numFmtId="176" fontId="6" fillId="0" borderId="21" xfId="1" applyNumberFormat="1" applyFont="1" applyBorder="1" applyAlignment="1">
      <alignment horizontal="right" vertical="center"/>
    </xf>
    <xf numFmtId="182" fontId="6" fillId="0" borderId="35" xfId="1" applyNumberFormat="1" applyFont="1" applyBorder="1">
      <alignment vertical="center"/>
    </xf>
    <xf numFmtId="182" fontId="6" fillId="2" borderId="6" xfId="1" applyNumberFormat="1" applyFont="1" applyFill="1" applyBorder="1">
      <alignment vertical="center"/>
    </xf>
    <xf numFmtId="182" fontId="6" fillId="3" borderId="6" xfId="1" applyNumberFormat="1" applyFont="1" applyFill="1" applyBorder="1">
      <alignment vertical="center"/>
    </xf>
    <xf numFmtId="182" fontId="6" fillId="3" borderId="22" xfId="1" applyNumberFormat="1" applyFont="1" applyFill="1" applyBorder="1">
      <alignment vertical="center"/>
    </xf>
    <xf numFmtId="176" fontId="6" fillId="0" borderId="25" xfId="1" applyNumberFormat="1" applyFont="1" applyBorder="1" applyAlignment="1">
      <alignment horizontal="right" vertical="center"/>
    </xf>
    <xf numFmtId="182" fontId="6" fillId="0" borderId="34" xfId="1" applyNumberFormat="1" applyFont="1" applyBorder="1">
      <alignment vertical="center"/>
    </xf>
    <xf numFmtId="182" fontId="6" fillId="3" borderId="26" xfId="1" applyNumberFormat="1" applyFont="1" applyFill="1" applyBorder="1">
      <alignment vertical="center"/>
    </xf>
    <xf numFmtId="0" fontId="6" fillId="0" borderId="0" xfId="4" applyFont="1" applyAlignment="1">
      <alignment horizontal="right" vertical="center"/>
    </xf>
    <xf numFmtId="0" fontId="16" fillId="0" borderId="0" xfId="4" applyFont="1" applyAlignment="1">
      <alignment horizontal="center" vertical="center"/>
    </xf>
    <xf numFmtId="0" fontId="17" fillId="0" borderId="0" xfId="4" applyFont="1" applyAlignment="1">
      <alignment horizontal="center" vertical="center" wrapText="1"/>
    </xf>
    <xf numFmtId="0" fontId="6" fillId="4" borderId="0" xfId="4" applyFont="1" applyFill="1" applyAlignment="1">
      <alignment horizontal="center" vertical="center" wrapText="1"/>
    </xf>
    <xf numFmtId="0" fontId="6" fillId="9" borderId="0" xfId="4" applyFont="1" applyFill="1" applyAlignment="1">
      <alignment horizontal="center" vertical="center" wrapText="1"/>
    </xf>
    <xf numFmtId="179" fontId="11" fillId="2" borderId="10" xfId="1" applyNumberFormat="1" applyFont="1" applyFill="1" applyBorder="1" applyAlignment="1">
      <alignment horizontal="center" vertical="center"/>
    </xf>
    <xf numFmtId="182" fontId="6" fillId="2" borderId="8" xfId="1" applyNumberFormat="1" applyFont="1" applyFill="1" applyBorder="1" applyAlignment="1">
      <alignment horizontal="right" vertical="center"/>
    </xf>
    <xf numFmtId="182" fontId="6" fillId="2" borderId="17" xfId="1" applyNumberFormat="1" applyFont="1" applyFill="1" applyBorder="1" applyAlignment="1">
      <alignment horizontal="right" vertical="center"/>
    </xf>
    <xf numFmtId="177" fontId="9" fillId="0" borderId="7" xfId="1" applyNumberFormat="1" applyFont="1" applyBorder="1">
      <alignment vertical="center"/>
    </xf>
    <xf numFmtId="179" fontId="11" fillId="0" borderId="35" xfId="1" applyNumberFormat="1" applyFont="1" applyBorder="1" applyAlignment="1">
      <alignment horizontal="center" vertical="center"/>
    </xf>
    <xf numFmtId="179" fontId="11" fillId="0" borderId="2" xfId="1" applyNumberFormat="1" applyFont="1" applyBorder="1" applyAlignment="1">
      <alignment horizontal="center" vertical="center"/>
    </xf>
    <xf numFmtId="179" fontId="11" fillId="0" borderId="50" xfId="1" applyNumberFormat="1" applyFont="1" applyBorder="1" applyAlignment="1">
      <alignment horizontal="center" vertical="center"/>
    </xf>
    <xf numFmtId="176" fontId="11" fillId="0" borderId="40" xfId="1" applyNumberFormat="1" applyFont="1" applyBorder="1" applyAlignment="1">
      <alignment horizontal="center" vertical="center"/>
    </xf>
    <xf numFmtId="176" fontId="11" fillId="0" borderId="39" xfId="1" applyNumberFormat="1" applyFont="1" applyBorder="1" applyAlignment="1">
      <alignment horizontal="center" vertical="center"/>
    </xf>
    <xf numFmtId="182" fontId="11" fillId="0" borderId="43" xfId="1" applyNumberFormat="1" applyFont="1" applyBorder="1" applyAlignment="1">
      <alignment horizontal="right" vertical="center"/>
    </xf>
    <xf numFmtId="176" fontId="11" fillId="0" borderId="7" xfId="1" applyNumberFormat="1" applyFont="1" applyBorder="1">
      <alignment vertical="center"/>
    </xf>
    <xf numFmtId="176" fontId="3" fillId="5" borderId="0" xfId="1" applyNumberFormat="1" applyFont="1" applyFill="1" applyAlignment="1">
      <alignment horizontal="center" vertical="center" textRotation="255"/>
    </xf>
    <xf numFmtId="0" fontId="6" fillId="0" borderId="0" xfId="4" applyFont="1" applyAlignment="1">
      <alignment vertical="center"/>
    </xf>
    <xf numFmtId="10" fontId="6" fillId="0" borderId="0" xfId="4" applyNumberFormat="1" applyFont="1" applyAlignment="1">
      <alignment vertical="center"/>
    </xf>
    <xf numFmtId="178" fontId="23" fillId="7" borderId="9" xfId="4" applyNumberFormat="1" applyFont="1" applyFill="1" applyBorder="1" applyAlignment="1">
      <alignment vertical="center"/>
    </xf>
    <xf numFmtId="178" fontId="6" fillId="12" borderId="0" xfId="4" applyNumberFormat="1" applyFont="1" applyFill="1" applyAlignment="1">
      <alignment vertical="center"/>
    </xf>
    <xf numFmtId="178" fontId="6" fillId="0" borderId="0" xfId="4" applyNumberFormat="1" applyFont="1" applyAlignment="1">
      <alignment vertical="center"/>
    </xf>
    <xf numFmtId="176" fontId="23" fillId="0" borderId="0" xfId="4" applyNumberFormat="1" applyFont="1" applyAlignment="1">
      <alignment vertical="center"/>
    </xf>
    <xf numFmtId="178" fontId="6" fillId="0" borderId="7" xfId="4" applyNumberFormat="1" applyFont="1" applyBorder="1" applyAlignment="1">
      <alignment vertical="center"/>
    </xf>
    <xf numFmtId="178" fontId="23" fillId="7" borderId="29" xfId="4" applyNumberFormat="1" applyFont="1" applyFill="1" applyBorder="1" applyAlignment="1">
      <alignment vertical="center"/>
    </xf>
    <xf numFmtId="0" fontId="6" fillId="0" borderId="0" xfId="4" applyFont="1" applyAlignment="1">
      <alignment horizontal="center" vertical="center"/>
    </xf>
    <xf numFmtId="0" fontId="23" fillId="0" borderId="0" xfId="4" applyFont="1" applyAlignment="1">
      <alignment horizontal="center" vertical="center"/>
    </xf>
    <xf numFmtId="181" fontId="23" fillId="0" borderId="0" xfId="4" applyNumberFormat="1" applyFont="1" applyAlignment="1">
      <alignment horizontal="center" vertical="center"/>
    </xf>
    <xf numFmtId="0" fontId="10" fillId="0" borderId="0" xfId="4" applyFont="1" applyAlignment="1">
      <alignment horizontal="right" vertical="center"/>
    </xf>
    <xf numFmtId="176" fontId="6" fillId="0" borderId="0" xfId="4" applyNumberFormat="1" applyFont="1" applyAlignment="1">
      <alignment horizontal="center" vertical="center"/>
    </xf>
    <xf numFmtId="0" fontId="6" fillId="12" borderId="0" xfId="4" applyFont="1" applyFill="1" applyAlignment="1">
      <alignment vertical="center"/>
    </xf>
    <xf numFmtId="0" fontId="7" fillId="0" borderId="7" xfId="4" applyFont="1" applyBorder="1" applyAlignment="1">
      <alignment vertical="center"/>
    </xf>
    <xf numFmtId="0" fontId="6" fillId="0" borderId="7" xfId="4" applyFont="1" applyBorder="1" applyAlignment="1">
      <alignment vertical="center"/>
    </xf>
    <xf numFmtId="0" fontId="23" fillId="7" borderId="9" xfId="4" applyFont="1" applyFill="1" applyBorder="1" applyAlignment="1">
      <alignment vertical="center"/>
    </xf>
    <xf numFmtId="176" fontId="11" fillId="3" borderId="6" xfId="1" applyNumberFormat="1" applyFont="1" applyFill="1" applyBorder="1" applyAlignment="1">
      <alignment horizontal="center" vertical="center"/>
    </xf>
    <xf numFmtId="176" fontId="11" fillId="3" borderId="7" xfId="1" applyNumberFormat="1" applyFont="1" applyFill="1" applyBorder="1" applyAlignment="1">
      <alignment horizontal="center" vertical="center"/>
    </xf>
    <xf numFmtId="176" fontId="11" fillId="3" borderId="22" xfId="1" applyNumberFormat="1" applyFont="1" applyFill="1" applyBorder="1" applyAlignment="1">
      <alignment horizontal="center" vertical="center"/>
    </xf>
    <xf numFmtId="176" fontId="11" fillId="3" borderId="26" xfId="1" applyNumberFormat="1" applyFont="1" applyFill="1" applyBorder="1" applyAlignment="1">
      <alignment horizontal="center" vertical="center"/>
    </xf>
    <xf numFmtId="182" fontId="6" fillId="12" borderId="1" xfId="1" applyNumberFormat="1" applyFont="1" applyFill="1" applyBorder="1">
      <alignment vertical="center"/>
    </xf>
    <xf numFmtId="176" fontId="6" fillId="0" borderId="0" xfId="1" applyNumberFormat="1" applyFont="1" applyAlignment="1">
      <alignment horizontal="right" vertical="center"/>
    </xf>
    <xf numFmtId="176" fontId="6" fillId="0" borderId="1" xfId="1" applyNumberFormat="1" applyFont="1" applyBorder="1">
      <alignment vertical="center"/>
    </xf>
    <xf numFmtId="176" fontId="11" fillId="12" borderId="12" xfId="1" applyNumberFormat="1" applyFont="1" applyFill="1" applyBorder="1" applyAlignment="1">
      <alignment horizontal="center" vertical="center"/>
    </xf>
    <xf numFmtId="176" fontId="11" fillId="12" borderId="6" xfId="1" applyNumberFormat="1" applyFont="1" applyFill="1" applyBorder="1" applyAlignment="1">
      <alignment horizontal="center" vertical="center"/>
    </xf>
    <xf numFmtId="176" fontId="11" fillId="2" borderId="38" xfId="1" applyNumberFormat="1" applyFont="1" applyFill="1" applyBorder="1" applyAlignment="1">
      <alignment horizontal="center" vertical="center"/>
    </xf>
    <xf numFmtId="176" fontId="11" fillId="2" borderId="7" xfId="1" applyNumberFormat="1" applyFont="1" applyFill="1" applyBorder="1" applyAlignment="1">
      <alignment horizontal="center" vertical="center"/>
    </xf>
    <xf numFmtId="176" fontId="11" fillId="12" borderId="7" xfId="1" applyNumberFormat="1" applyFont="1" applyFill="1" applyBorder="1" applyAlignment="1">
      <alignment horizontal="center" vertical="center"/>
    </xf>
    <xf numFmtId="176" fontId="6" fillId="2" borderId="38" xfId="1" applyNumberFormat="1" applyFont="1" applyFill="1" applyBorder="1">
      <alignment vertical="center"/>
    </xf>
    <xf numFmtId="176" fontId="6" fillId="2" borderId="7" xfId="1" applyNumberFormat="1" applyFont="1" applyFill="1" applyBorder="1">
      <alignment vertical="center"/>
    </xf>
    <xf numFmtId="176" fontId="9" fillId="0" borderId="0" xfId="1" applyNumberFormat="1" applyFont="1" applyAlignment="1">
      <alignment horizontal="right" vertical="center" wrapText="1"/>
    </xf>
    <xf numFmtId="176" fontId="6" fillId="2" borderId="12" xfId="1" applyNumberFormat="1" applyFont="1" applyFill="1" applyBorder="1" applyAlignment="1">
      <alignment horizontal="center" vertical="center"/>
    </xf>
    <xf numFmtId="176" fontId="6" fillId="3"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6" fontId="6" fillId="3" borderId="22" xfId="1" applyNumberFormat="1" applyFont="1" applyFill="1" applyBorder="1" applyAlignment="1">
      <alignment horizontal="center" vertical="center"/>
    </xf>
    <xf numFmtId="176" fontId="12" fillId="2" borderId="21" xfId="1" applyNumberFormat="1" applyFont="1" applyFill="1" applyBorder="1" applyAlignment="1">
      <alignment horizontal="center" vertical="center"/>
    </xf>
    <xf numFmtId="176" fontId="12" fillId="2" borderId="6" xfId="1" applyNumberFormat="1" applyFont="1" applyFill="1" applyBorder="1" applyAlignment="1">
      <alignment horizontal="center" vertical="center"/>
    </xf>
    <xf numFmtId="182" fontId="11" fillId="12" borderId="20" xfId="1" applyNumberFormat="1" applyFont="1" applyFill="1" applyBorder="1" applyAlignment="1">
      <alignment horizontal="right" vertical="center"/>
    </xf>
    <xf numFmtId="182" fontId="10" fillId="0" borderId="0" xfId="1" applyNumberFormat="1" applyFont="1" applyAlignment="1">
      <alignment horizontal="right" vertical="center" textRotation="255"/>
    </xf>
    <xf numFmtId="182" fontId="3" fillId="0" borderId="0" xfId="1" applyNumberFormat="1" applyFont="1" applyAlignment="1">
      <alignment horizontal="right" vertical="center"/>
    </xf>
    <xf numFmtId="182" fontId="11" fillId="0" borderId="0" xfId="1" applyNumberFormat="1" applyFont="1" applyAlignment="1">
      <alignment horizontal="right" vertical="center"/>
    </xf>
    <xf numFmtId="0" fontId="24" fillId="0" borderId="0" xfId="4" applyFont="1" applyAlignment="1">
      <alignment vertical="center"/>
    </xf>
    <xf numFmtId="0" fontId="24" fillId="0" borderId="0" xfId="4" applyFont="1" applyAlignment="1">
      <alignment horizontal="center" vertical="center" wrapText="1"/>
    </xf>
    <xf numFmtId="178" fontId="24" fillId="0" borderId="0" xfId="4" applyNumberFormat="1" applyFont="1" applyAlignment="1">
      <alignment vertical="center"/>
    </xf>
    <xf numFmtId="0" fontId="23" fillId="0" borderId="6" xfId="4" applyFont="1" applyBorder="1" applyAlignment="1">
      <alignment vertical="center"/>
    </xf>
    <xf numFmtId="182" fontId="6" fillId="3" borderId="15" xfId="1" applyNumberFormat="1" applyFont="1" applyFill="1" applyBorder="1" applyAlignment="1">
      <alignment horizontal="left" vertical="center"/>
    </xf>
    <xf numFmtId="182" fontId="11" fillId="3" borderId="51" xfId="1" applyNumberFormat="1" applyFont="1" applyFill="1" applyBorder="1" applyAlignment="1">
      <alignment horizontal="right" vertical="center"/>
    </xf>
    <xf numFmtId="182" fontId="6" fillId="3" borderId="25" xfId="1" applyNumberFormat="1" applyFont="1" applyFill="1" applyBorder="1" applyAlignment="1">
      <alignment horizontal="right" vertical="center"/>
    </xf>
    <xf numFmtId="182" fontId="11" fillId="3" borderId="50" xfId="1" applyNumberFormat="1" applyFont="1" applyFill="1" applyBorder="1" applyAlignment="1">
      <alignment horizontal="right" vertical="center"/>
    </xf>
    <xf numFmtId="182" fontId="6" fillId="0" borderId="7" xfId="1" applyNumberFormat="1" applyFont="1" applyBorder="1" applyAlignment="1">
      <alignment horizontal="right" vertical="center"/>
    </xf>
    <xf numFmtId="182" fontId="11" fillId="0" borderId="7" xfId="1" applyNumberFormat="1" applyFont="1" applyBorder="1" applyAlignment="1">
      <alignment horizontal="right" vertical="center"/>
    </xf>
    <xf numFmtId="182" fontId="11" fillId="3" borderId="26" xfId="1" applyNumberFormat="1" applyFont="1" applyFill="1" applyBorder="1" applyAlignment="1">
      <alignment horizontal="right" vertical="center"/>
    </xf>
    <xf numFmtId="176" fontId="9" fillId="0" borderId="21" xfId="1" applyNumberFormat="1" applyFont="1" applyBorder="1" applyAlignment="1">
      <alignment horizontal="right" vertical="center"/>
    </xf>
    <xf numFmtId="182" fontId="9" fillId="0" borderId="35" xfId="1" applyNumberFormat="1" applyFont="1" applyBorder="1">
      <alignment vertical="center"/>
    </xf>
    <xf numFmtId="176" fontId="10" fillId="6" borderId="23" xfId="1" applyNumberFormat="1" applyFont="1" applyFill="1" applyBorder="1" applyAlignment="1">
      <alignment horizontal="right" vertical="center"/>
    </xf>
    <xf numFmtId="176" fontId="12" fillId="6" borderId="23" xfId="1" applyNumberFormat="1" applyFont="1" applyFill="1" applyBorder="1" applyAlignment="1">
      <alignment horizontal="right" vertical="center"/>
    </xf>
    <xf numFmtId="176" fontId="6" fillId="8" borderId="25" xfId="1" applyNumberFormat="1" applyFont="1" applyFill="1" applyBorder="1">
      <alignment vertical="center"/>
    </xf>
    <xf numFmtId="182" fontId="6" fillId="0" borderId="50" xfId="1" applyNumberFormat="1" applyFont="1" applyBorder="1">
      <alignment vertical="center"/>
    </xf>
    <xf numFmtId="0" fontId="6" fillId="0" borderId="0" xfId="4" applyFont="1" applyAlignment="1">
      <alignment vertical="center"/>
    </xf>
    <xf numFmtId="0" fontId="6" fillId="0" borderId="6" xfId="4" applyFont="1" applyBorder="1" applyAlignment="1">
      <alignment vertical="center"/>
    </xf>
    <xf numFmtId="0" fontId="23" fillId="0" borderId="7" xfId="4" applyFont="1" applyBorder="1" applyAlignment="1">
      <alignment horizontal="left" vertical="center"/>
    </xf>
    <xf numFmtId="0" fontId="23" fillId="0" borderId="7" xfId="4" applyFont="1" applyBorder="1" applyAlignment="1">
      <alignment vertical="center"/>
    </xf>
    <xf numFmtId="0" fontId="6" fillId="12" borderId="0" xfId="4" applyFont="1" applyFill="1" applyAlignment="1">
      <alignment vertical="center"/>
    </xf>
    <xf numFmtId="0" fontId="14" fillId="0" borderId="0" xfId="4" applyFont="1" applyAlignment="1">
      <alignment vertical="center"/>
    </xf>
    <xf numFmtId="0" fontId="14" fillId="0" borderId="6" xfId="4" applyFont="1" applyBorder="1" applyAlignment="1">
      <alignment vertical="center"/>
    </xf>
    <xf numFmtId="0" fontId="6" fillId="0" borderId="6" xfId="4" applyFont="1" applyBorder="1" applyAlignment="1">
      <alignment horizontal="left" vertical="center"/>
    </xf>
    <xf numFmtId="0" fontId="15" fillId="12" borderId="0" xfId="4" applyFont="1" applyFill="1" applyAlignment="1">
      <alignment horizontal="center" vertical="center"/>
    </xf>
    <xf numFmtId="0" fontId="15" fillId="12" borderId="7" xfId="4" applyFont="1" applyFill="1" applyBorder="1" applyAlignment="1">
      <alignment horizontal="center" vertical="center"/>
    </xf>
    <xf numFmtId="184" fontId="22" fillId="12" borderId="0" xfId="4" applyNumberFormat="1" applyFont="1" applyFill="1" applyAlignment="1">
      <alignment horizontal="center" vertical="center"/>
    </xf>
    <xf numFmtId="184" fontId="22" fillId="12" borderId="7" xfId="4" applyNumberFormat="1" applyFont="1" applyFill="1" applyBorder="1" applyAlignment="1">
      <alignment horizontal="center" vertical="center"/>
    </xf>
    <xf numFmtId="0" fontId="17" fillId="4" borderId="0" xfId="4" applyFont="1" applyFill="1" applyAlignment="1">
      <alignment horizontal="center" vertical="center" wrapText="1"/>
    </xf>
    <xf numFmtId="0" fontId="17" fillId="9" borderId="0" xfId="4" applyFont="1" applyFill="1" applyAlignment="1">
      <alignment horizontal="center" vertical="center" wrapText="1"/>
    </xf>
    <xf numFmtId="0" fontId="7" fillId="0" borderId="8" xfId="4" applyFont="1" applyBorder="1" applyAlignment="1">
      <alignment horizontal="left" vertical="center"/>
    </xf>
    <xf numFmtId="0" fontId="7" fillId="0" borderId="31" xfId="4" applyFont="1" applyBorder="1" applyAlignment="1">
      <alignment horizontal="left" vertical="center"/>
    </xf>
    <xf numFmtId="0" fontId="7" fillId="0" borderId="7" xfId="4" applyFont="1" applyBorder="1" applyAlignment="1">
      <alignment horizontal="left" vertical="center"/>
    </xf>
    <xf numFmtId="0" fontId="7" fillId="0" borderId="30" xfId="4" applyFont="1" applyBorder="1" applyAlignment="1">
      <alignment horizontal="left" vertical="center"/>
    </xf>
    <xf numFmtId="0" fontId="6" fillId="9" borderId="0" xfId="4" applyFont="1" applyFill="1" applyAlignment="1">
      <alignment horizontal="center" vertical="center" wrapText="1"/>
    </xf>
    <xf numFmtId="0" fontId="6" fillId="12" borderId="6" xfId="4" applyFont="1" applyFill="1" applyBorder="1" applyAlignment="1">
      <alignment vertical="center"/>
    </xf>
    <xf numFmtId="0" fontId="6" fillId="4" borderId="6" xfId="4" applyFont="1" applyFill="1" applyBorder="1" applyAlignment="1">
      <alignment horizontal="center" vertical="center" wrapText="1"/>
    </xf>
    <xf numFmtId="0" fontId="6" fillId="4" borderId="0" xfId="4" applyFont="1" applyFill="1" applyAlignment="1">
      <alignment horizontal="center" vertical="center" wrapText="1"/>
    </xf>
    <xf numFmtId="0" fontId="23" fillId="0" borderId="8" xfId="4" applyFont="1" applyBorder="1" applyAlignment="1">
      <alignment horizontal="left" vertical="center"/>
    </xf>
    <xf numFmtId="0" fontId="6" fillId="9" borderId="0" xfId="4" applyFont="1" applyFill="1" applyAlignment="1">
      <alignment horizontal="center" vertical="center" textRotation="255"/>
    </xf>
    <xf numFmtId="0" fontId="6" fillId="4" borderId="6" xfId="4" applyFont="1" applyFill="1" applyBorder="1" applyAlignment="1">
      <alignment horizontal="center" vertical="center" textRotation="255"/>
    </xf>
    <xf numFmtId="0" fontId="6" fillId="4" borderId="0" xfId="4" applyFont="1" applyFill="1" applyAlignment="1">
      <alignment horizontal="center" vertical="center" textRotation="255"/>
    </xf>
    <xf numFmtId="0" fontId="13" fillId="0" borderId="0" xfId="4" applyFont="1" applyAlignment="1">
      <alignment vertical="center" wrapText="1"/>
    </xf>
    <xf numFmtId="0" fontId="10" fillId="0" borderId="0" xfId="4" applyFont="1" applyAlignment="1">
      <alignment vertical="center"/>
    </xf>
    <xf numFmtId="0" fontId="13" fillId="0" borderId="0" xfId="4" applyFont="1" applyAlignment="1">
      <alignment vertical="center"/>
    </xf>
    <xf numFmtId="0" fontId="14" fillId="0" borderId="0" xfId="4" applyFont="1" applyAlignment="1">
      <alignment vertical="center" wrapText="1"/>
    </xf>
    <xf numFmtId="176" fontId="15" fillId="2" borderId="15" xfId="1" applyNumberFormat="1" applyFont="1" applyFill="1" applyBorder="1" applyAlignment="1">
      <alignment horizontal="center" vertical="center" wrapText="1"/>
    </xf>
    <xf numFmtId="176" fontId="15" fillId="2" borderId="8" xfId="1" applyNumberFormat="1" applyFont="1" applyFill="1" applyBorder="1" applyAlignment="1">
      <alignment horizontal="center" vertical="center"/>
    </xf>
    <xf numFmtId="176" fontId="15" fillId="0" borderId="8" xfId="1" applyNumberFormat="1" applyFont="1" applyBorder="1" applyAlignment="1">
      <alignment horizontal="right" vertical="center"/>
    </xf>
    <xf numFmtId="176" fontId="10" fillId="8" borderId="0" xfId="1" applyNumberFormat="1" applyFont="1" applyFill="1" applyAlignment="1">
      <alignment horizontal="center" vertical="center" textRotation="255"/>
    </xf>
    <xf numFmtId="176" fontId="9" fillId="2" borderId="0" xfId="1" applyNumberFormat="1" applyFont="1" applyFill="1" applyAlignment="1">
      <alignment horizontal="right" vertical="center"/>
    </xf>
    <xf numFmtId="176" fontId="9" fillId="2" borderId="0" xfId="1" applyNumberFormat="1" applyFont="1" applyFill="1" applyAlignment="1">
      <alignment horizontal="right" vertical="center" wrapText="1"/>
    </xf>
    <xf numFmtId="176" fontId="6" fillId="3" borderId="15" xfId="1" applyNumberFormat="1" applyFont="1" applyFill="1" applyBorder="1" applyAlignment="1">
      <alignment horizontal="left" vertical="center"/>
    </xf>
    <xf numFmtId="176" fontId="6" fillId="3" borderId="16" xfId="1" applyNumberFormat="1" applyFont="1" applyFill="1" applyBorder="1" applyAlignment="1">
      <alignment horizontal="left" vertical="center"/>
    </xf>
    <xf numFmtId="176" fontId="10" fillId="3" borderId="0" xfId="1" applyNumberFormat="1" applyFont="1" applyFill="1" applyAlignment="1">
      <alignment horizontal="center" vertical="center" textRotation="255"/>
    </xf>
    <xf numFmtId="176" fontId="6" fillId="0" borderId="15" xfId="1" applyNumberFormat="1" applyFont="1" applyBorder="1" applyAlignment="1">
      <alignment horizontal="left" vertical="center"/>
    </xf>
    <xf numFmtId="176" fontId="6" fillId="0" borderId="16" xfId="1" applyNumberFormat="1" applyFont="1" applyBorder="1" applyAlignment="1">
      <alignment horizontal="left" vertical="center"/>
    </xf>
    <xf numFmtId="176" fontId="10" fillId="4" borderId="5" xfId="1" applyNumberFormat="1" applyFont="1" applyFill="1" applyBorder="1" applyAlignment="1">
      <alignment horizontal="center" vertical="center" textRotation="255"/>
    </xf>
    <xf numFmtId="176" fontId="10" fillId="4" borderId="0" xfId="1" applyNumberFormat="1" applyFont="1" applyFill="1" applyAlignment="1">
      <alignment horizontal="center" vertical="center" textRotation="255"/>
    </xf>
    <xf numFmtId="176" fontId="9" fillId="9" borderId="0" xfId="1" applyNumberFormat="1" applyFont="1" applyFill="1" applyAlignment="1">
      <alignment horizontal="center" vertical="center" textRotation="255"/>
    </xf>
    <xf numFmtId="176" fontId="9" fillId="9" borderId="7" xfId="1" applyNumberFormat="1" applyFont="1" applyFill="1" applyBorder="1" applyAlignment="1">
      <alignment horizontal="center" vertical="center" textRotation="255"/>
    </xf>
    <xf numFmtId="0" fontId="6" fillId="0" borderId="0" xfId="3" applyFont="1" applyAlignment="1">
      <alignment horizontal="center" vertical="center"/>
    </xf>
    <xf numFmtId="0" fontId="6" fillId="0" borderId="0" xfId="3" applyFont="1" applyAlignment="1">
      <alignment horizontal="center" vertical="center" wrapText="1"/>
    </xf>
  </cellXfs>
  <cellStyles count="7">
    <cellStyle name="パーセント" xfId="6" builtinId="5"/>
    <cellStyle name="桁区切り 2" xfId="5" xr:uid="{3BCCF658-1B0A-4D06-84AA-48C9DAEAB35A}"/>
    <cellStyle name="標準" xfId="0" builtinId="0"/>
    <cellStyle name="標準 2" xfId="1" xr:uid="{CFBC0688-CD4A-4E8F-A362-89600BC84496}"/>
    <cellStyle name="標準 3" xfId="3" xr:uid="{56E7C0FF-487D-40E3-B65B-405864FBEAAC}"/>
    <cellStyle name="標準 4" xfId="2" xr:uid="{758696A4-2882-4ACD-A933-B79C8FFEBC2B}"/>
    <cellStyle name="標準 5" xfId="4" xr:uid="{42BFB04D-E3F9-4A63-8E4D-09666400E19B}"/>
  </cellStyles>
  <dxfs count="0"/>
  <tableStyles count="0" defaultTableStyle="TableStyleMedium2" defaultPivotStyle="PivotStyleLight16"/>
  <colors>
    <mruColors>
      <color rgb="FFFFE5FF"/>
      <color rgb="FFFFCCFF"/>
      <color rgb="FFE3E7ED"/>
      <color rgb="FF99FF66"/>
      <color rgb="FFFFFF66"/>
      <color rgb="FFCCFF66"/>
      <color rgb="FF00EE6C"/>
      <color rgb="FFADDB7B"/>
      <color rgb="FFFF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r>
              <a:rPr lang="ja-JP" altLang="en-US" sz="4000">
                <a:latin typeface="+mn-ea"/>
                <a:ea typeface="+mn-ea"/>
              </a:rPr>
              <a:t>事業規模シミュレーション</a:t>
            </a:r>
          </a:p>
        </c:rich>
      </c:tx>
      <c:overlay val="0"/>
      <c:spPr>
        <a:noFill/>
        <a:ln>
          <a:noFill/>
        </a:ln>
        <a:effectLst/>
      </c:spPr>
      <c:txPr>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5.1549947215610625E-2"/>
          <c:y val="0.11064285066189376"/>
          <c:w val="0.93944197608844926"/>
          <c:h val="0.78493207394140108"/>
        </c:manualLayout>
      </c:layout>
      <c:barChart>
        <c:barDir val="col"/>
        <c:grouping val="stacked"/>
        <c:varyColors val="0"/>
        <c:dLbls>
          <c:showLegendKey val="0"/>
          <c:showVal val="0"/>
          <c:showCatName val="0"/>
          <c:showSerName val="0"/>
          <c:showPercent val="0"/>
          <c:showBubbleSize val="0"/>
        </c:dLbls>
        <c:gapWidth val="150"/>
        <c:overlap val="100"/>
        <c:axId val="239582239"/>
        <c:axId val="239593471"/>
      </c:barChart>
      <c:barChart>
        <c:barDir val="col"/>
        <c:grouping val="stacked"/>
        <c:varyColors val="0"/>
        <c:ser>
          <c:idx val="1"/>
          <c:order val="1"/>
          <c:tx>
            <c:strRef>
              <c:f>グラフ!$F$5</c:f>
              <c:strCache>
                <c:ptCount val="1"/>
                <c:pt idx="0">
                  <c:v>事業規模基準値</c:v>
                </c:pt>
              </c:strCache>
            </c:strRef>
          </c:tx>
          <c:spPr>
            <a:solidFill>
              <a:schemeClr val="accent2"/>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グラフ!$G$5:$AF$5</c:f>
              <c:numCache>
                <c:formatCode>#,##0_ </c:formatCode>
                <c:ptCount val="26"/>
                <c:pt idx="0">
                  <c:v>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5="http://schemas.microsoft.com/office/drawing/2012/chart">
            <c:ext xmlns:c16="http://schemas.microsoft.com/office/drawing/2014/chart" uri="{C3380CC4-5D6E-409C-BE32-E72D297353CC}">
              <c16:uniqueId val="{00000001-27F6-4D36-80C8-BAEFEED8D248}"/>
            </c:ext>
          </c:extLst>
        </c:ser>
        <c:ser>
          <c:idx val="2"/>
          <c:order val="2"/>
          <c:tx>
            <c:strRef>
              <c:f>グラフ!$F$6</c:f>
              <c:strCache>
                <c:ptCount val="1"/>
                <c:pt idx="0">
                  <c:v>その他の経常費用（公的資金等）</c:v>
                </c:pt>
              </c:strCache>
            </c:strRef>
          </c:tx>
          <c:spPr>
            <a:pattFill prst="pct60">
              <a:fgClr>
                <a:schemeClr val="accent2"/>
              </a:fgClr>
              <a:bgClr>
                <a:schemeClr val="bg1"/>
              </a:bgClr>
            </a:patt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グラフ!$G$6:$AF$6</c:f>
              <c:numCache>
                <c:formatCode>#,##0_ </c:formatCode>
                <c:ptCount val="26"/>
                <c:pt idx="0">
                  <c:v>0</c:v>
                </c:pt>
                <c:pt idx="1">
                  <c:v>41000</c:v>
                </c:pt>
                <c:pt idx="2">
                  <c:v>41000</c:v>
                </c:pt>
                <c:pt idx="3">
                  <c:v>41000</c:v>
                </c:pt>
                <c:pt idx="4">
                  <c:v>41000</c:v>
                </c:pt>
                <c:pt idx="5">
                  <c:v>41000</c:v>
                </c:pt>
                <c:pt idx="6">
                  <c:v>41000</c:v>
                </c:pt>
                <c:pt idx="7">
                  <c:v>41000</c:v>
                </c:pt>
                <c:pt idx="8">
                  <c:v>41000</c:v>
                </c:pt>
                <c:pt idx="9">
                  <c:v>41000</c:v>
                </c:pt>
                <c:pt idx="10">
                  <c:v>41000</c:v>
                </c:pt>
                <c:pt idx="11">
                  <c:v>41000</c:v>
                </c:pt>
                <c:pt idx="12">
                  <c:v>41000</c:v>
                </c:pt>
                <c:pt idx="13">
                  <c:v>41000</c:v>
                </c:pt>
                <c:pt idx="14">
                  <c:v>41000</c:v>
                </c:pt>
                <c:pt idx="15">
                  <c:v>41000</c:v>
                </c:pt>
                <c:pt idx="16">
                  <c:v>41000</c:v>
                </c:pt>
                <c:pt idx="17">
                  <c:v>41000</c:v>
                </c:pt>
                <c:pt idx="18">
                  <c:v>41000</c:v>
                </c:pt>
                <c:pt idx="19">
                  <c:v>41000</c:v>
                </c:pt>
                <c:pt idx="20">
                  <c:v>41000</c:v>
                </c:pt>
                <c:pt idx="21">
                  <c:v>41000</c:v>
                </c:pt>
                <c:pt idx="22">
                  <c:v>41000</c:v>
                </c:pt>
                <c:pt idx="23">
                  <c:v>41000</c:v>
                </c:pt>
                <c:pt idx="24">
                  <c:v>41000</c:v>
                </c:pt>
                <c:pt idx="25">
                  <c:v>41000</c:v>
                </c:pt>
              </c:numCache>
            </c:numRef>
          </c:val>
          <c:extLst>
            <c:ext xmlns:c16="http://schemas.microsoft.com/office/drawing/2014/chart" uri="{C3380CC4-5D6E-409C-BE32-E72D297353CC}">
              <c16:uniqueId val="{00000002-27F6-4D36-80C8-BAEFEED8D248}"/>
            </c:ext>
          </c:extLst>
        </c:ser>
        <c:ser>
          <c:idx val="4"/>
          <c:order val="3"/>
          <c:tx>
            <c:strRef>
              <c:f>グラフ!$F$7</c:f>
              <c:strCache>
                <c:ptCount val="1"/>
                <c:pt idx="0">
                  <c:v>外部資金（公的資金を除く）のうち事業規模へ繰入分</c:v>
                </c:pt>
              </c:strCache>
            </c:strRef>
          </c:tx>
          <c:spPr>
            <a:solidFill>
              <a:srgbClr val="FFCC00"/>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グラフ!$G$7:$AF$7</c:f>
              <c:numCache>
                <c:formatCode>#,##0_ </c:formatCode>
                <c:ptCount val="26"/>
                <c:pt idx="0">
                  <c:v>0</c:v>
                </c:pt>
                <c:pt idx="1">
                  <c:v>5399.625</c:v>
                </c:pt>
                <c:pt idx="2">
                  <c:v>5669.6062499999998</c:v>
                </c:pt>
                <c:pt idx="3">
                  <c:v>5953.0865625000006</c:v>
                </c:pt>
                <c:pt idx="4">
                  <c:v>6250.7408906250002</c:v>
                </c:pt>
                <c:pt idx="5">
                  <c:v>6563.2779351562513</c:v>
                </c:pt>
                <c:pt idx="6">
                  <c:v>6891.4418319140632</c:v>
                </c:pt>
                <c:pt idx="7">
                  <c:v>7236.0139235097668</c:v>
                </c:pt>
                <c:pt idx="8">
                  <c:v>7597.8146196852558</c:v>
                </c:pt>
                <c:pt idx="9">
                  <c:v>7977.7053506695192</c:v>
                </c:pt>
                <c:pt idx="10">
                  <c:v>8376.5906182029958</c:v>
                </c:pt>
                <c:pt idx="11">
                  <c:v>8795.4201491131462</c:v>
                </c:pt>
                <c:pt idx="12">
                  <c:v>9235.1911565688024</c:v>
                </c:pt>
                <c:pt idx="13">
                  <c:v>9696.9507143972442</c:v>
                </c:pt>
                <c:pt idx="14">
                  <c:v>10181.798250117106</c:v>
                </c:pt>
                <c:pt idx="15">
                  <c:v>10690.888162622963</c:v>
                </c:pt>
                <c:pt idx="16">
                  <c:v>11225.43257075411</c:v>
                </c:pt>
                <c:pt idx="17">
                  <c:v>11786.704199291817</c:v>
                </c:pt>
                <c:pt idx="18">
                  <c:v>12376.039409256407</c:v>
                </c:pt>
                <c:pt idx="19">
                  <c:v>12994.84137971923</c:v>
                </c:pt>
                <c:pt idx="20">
                  <c:v>13644.583448705191</c:v>
                </c:pt>
                <c:pt idx="21">
                  <c:v>14326.812621140451</c:v>
                </c:pt>
                <c:pt idx="22">
                  <c:v>15043.153252197473</c:v>
                </c:pt>
                <c:pt idx="23">
                  <c:v>15795.310914807347</c:v>
                </c:pt>
                <c:pt idx="24">
                  <c:v>16585.076460547716</c:v>
                </c:pt>
                <c:pt idx="25">
                  <c:v>17414.330283575102</c:v>
                </c:pt>
              </c:numCache>
            </c:numRef>
          </c:val>
          <c:extLst xmlns:c15="http://schemas.microsoft.com/office/drawing/2012/chart">
            <c:ext xmlns:c16="http://schemas.microsoft.com/office/drawing/2014/chart" uri="{C3380CC4-5D6E-409C-BE32-E72D297353CC}">
              <c16:uniqueId val="{00000004-27F6-4D36-80C8-BAEFEED8D248}"/>
            </c:ext>
          </c:extLst>
        </c:ser>
        <c:ser>
          <c:idx val="5"/>
          <c:order val="4"/>
          <c:tx>
            <c:strRef>
              <c:f>グラフ!$F$8</c:f>
              <c:strCache>
                <c:ptCount val="1"/>
                <c:pt idx="0">
                  <c:v>大学ファンド助成額のうち研究等体制強化促進分</c:v>
                </c:pt>
              </c:strCache>
            </c:strRef>
          </c:tx>
          <c:spPr>
            <a:solidFill>
              <a:srgbClr val="92D050"/>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グラフ!$G$8:$AF$8</c:f>
              <c:numCache>
                <c:formatCode>#,##0_ </c:formatCode>
                <c:ptCount val="26"/>
                <c:pt idx="0">
                  <c:v>0</c:v>
                </c:pt>
                <c:pt idx="1">
                  <c:v>9000</c:v>
                </c:pt>
                <c:pt idx="2">
                  <c:v>9000</c:v>
                </c:pt>
                <c:pt idx="3">
                  <c:v>9090</c:v>
                </c:pt>
                <c:pt idx="4">
                  <c:v>9274.5</c:v>
                </c:pt>
                <c:pt idx="5">
                  <c:v>9558.2250000000004</c:v>
                </c:pt>
                <c:pt idx="6">
                  <c:v>9946.1362499999996</c:v>
                </c:pt>
                <c:pt idx="7">
                  <c:v>10443.4430625</c:v>
                </c:pt>
                <c:pt idx="8">
                  <c:v>10965.615215625001</c:v>
                </c:pt>
                <c:pt idx="9">
                  <c:v>11513.895976406251</c:v>
                </c:pt>
                <c:pt idx="10">
                  <c:v>12089.590775226565</c:v>
                </c:pt>
                <c:pt idx="11">
                  <c:v>12694.070313987893</c:v>
                </c:pt>
                <c:pt idx="12">
                  <c:v>13328.773829687289</c:v>
                </c:pt>
                <c:pt idx="13">
                  <c:v>13995.212521171654</c:v>
                </c:pt>
                <c:pt idx="14">
                  <c:v>14694.973147230237</c:v>
                </c:pt>
                <c:pt idx="15">
                  <c:v>15429.721804591751</c:v>
                </c:pt>
                <c:pt idx="16">
                  <c:v>16201.207894821337</c:v>
                </c:pt>
                <c:pt idx="17">
                  <c:v>17011.268289562406</c:v>
                </c:pt>
                <c:pt idx="18">
                  <c:v>17861.831704040527</c:v>
                </c:pt>
                <c:pt idx="19">
                  <c:v>18754.923289242553</c:v>
                </c:pt>
                <c:pt idx="20">
                  <c:v>19692.669453704682</c:v>
                </c:pt>
                <c:pt idx="21">
                  <c:v>20677.302926389915</c:v>
                </c:pt>
                <c:pt idx="22">
                  <c:v>21711.168072709414</c:v>
                </c:pt>
                <c:pt idx="23">
                  <c:v>22796.726476344884</c:v>
                </c:pt>
                <c:pt idx="24">
                  <c:v>23936.56280016213</c:v>
                </c:pt>
                <c:pt idx="25">
                  <c:v>25133.39094017024</c:v>
                </c:pt>
              </c:numCache>
            </c:numRef>
          </c:val>
          <c:extLst>
            <c:ext xmlns:c16="http://schemas.microsoft.com/office/drawing/2014/chart" uri="{C3380CC4-5D6E-409C-BE32-E72D297353CC}">
              <c16:uniqueId val="{00000005-27F6-4D36-80C8-BAEFEED8D248}"/>
            </c:ext>
          </c:extLst>
        </c:ser>
        <c:ser>
          <c:idx val="3"/>
          <c:order val="5"/>
          <c:tx>
            <c:strRef>
              <c:f>グラフ!$F$9</c:f>
              <c:strCache>
                <c:ptCount val="1"/>
                <c:pt idx="0">
                  <c:v>大学ファンド助成額のうち大学成長基盤強化促進分</c:v>
                </c:pt>
              </c:strCache>
            </c:strRef>
          </c:tx>
          <c:spPr>
            <a:solidFill>
              <a:srgbClr val="00B050"/>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グラフ!$G$9:$AF$9</c:f>
              <c:numCache>
                <c:formatCode>#,##0_ </c:formatCode>
                <c:ptCount val="26"/>
                <c:pt idx="0">
                  <c:v>0</c:v>
                </c:pt>
                <c:pt idx="1">
                  <c:v>0</c:v>
                </c:pt>
                <c:pt idx="2">
                  <c:v>0</c:v>
                </c:pt>
                <c:pt idx="3">
                  <c:v>8100.75</c:v>
                </c:pt>
                <c:pt idx="4">
                  <c:v>8505.7875000000004</c:v>
                </c:pt>
                <c:pt idx="5">
                  <c:v>8931.0768750000007</c:v>
                </c:pt>
                <c:pt idx="6">
                  <c:v>9377.6307187500024</c:v>
                </c:pt>
                <c:pt idx="7">
                  <c:v>9846.5122546875027</c:v>
                </c:pt>
                <c:pt idx="8">
                  <c:v>10338.837867421877</c:v>
                </c:pt>
                <c:pt idx="9">
                  <c:v>10855.779760792973</c:v>
                </c:pt>
                <c:pt idx="10">
                  <c:v>11398.568748832622</c:v>
                </c:pt>
                <c:pt idx="11">
                  <c:v>11968.497186274255</c:v>
                </c:pt>
                <c:pt idx="12">
                  <c:v>12566.922045587966</c:v>
                </c:pt>
                <c:pt idx="13">
                  <c:v>13195.268147867364</c:v>
                </c:pt>
                <c:pt idx="14">
                  <c:v>13855.031555260735</c:v>
                </c:pt>
                <c:pt idx="15">
                  <c:v>14547.783133023771</c:v>
                </c:pt>
                <c:pt idx="16">
                  <c:v>15275.17228967496</c:v>
                </c:pt>
                <c:pt idx="17">
                  <c:v>16038.930904158709</c:v>
                </c:pt>
                <c:pt idx="18">
                  <c:v>16840.877449366646</c:v>
                </c:pt>
                <c:pt idx="19">
                  <c:v>17682.921321834976</c:v>
                </c:pt>
                <c:pt idx="20">
                  <c:v>18567.067387926727</c:v>
                </c:pt>
                <c:pt idx="21">
                  <c:v>19495.420757323063</c:v>
                </c:pt>
                <c:pt idx="22">
                  <c:v>20470.191795189221</c:v>
                </c:pt>
                <c:pt idx="23">
                  <c:v>21493.701384948683</c:v>
                </c:pt>
                <c:pt idx="24">
                  <c:v>22568.386454196116</c:v>
                </c:pt>
                <c:pt idx="25">
                  <c:v>23696.805776905923</c:v>
                </c:pt>
              </c:numCache>
            </c:numRef>
          </c:val>
          <c:extLst>
            <c:ext xmlns:c16="http://schemas.microsoft.com/office/drawing/2014/chart" uri="{C3380CC4-5D6E-409C-BE32-E72D297353CC}">
              <c16:uniqueId val="{00000000-F4DC-4FE1-B07D-4C64E0EEDBFD}"/>
            </c:ext>
          </c:extLst>
        </c:ser>
        <c:ser>
          <c:idx val="6"/>
          <c:order val="6"/>
          <c:tx>
            <c:strRef>
              <c:f>グラフ!$F$12</c:f>
              <c:strCache>
                <c:ptCount val="1"/>
                <c:pt idx="0">
                  <c:v>自己財源（外部資金（公的資金を除く））由来の資金拠出（出えん）</c:v>
                </c:pt>
              </c:strCache>
            </c:strRef>
          </c:tx>
          <c:spPr>
            <a:solidFill>
              <a:schemeClr val="tx2">
                <a:lumMod val="20000"/>
                <a:lumOff val="80000"/>
              </a:schemeClr>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グラフ!$G$12:$AF$12</c:f>
              <c:numCache>
                <c:formatCode>#,##0_ </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CD19-43F1-B9D0-2D79B4BEC332}"/>
            </c:ext>
          </c:extLst>
        </c:ser>
        <c:dLbls>
          <c:showLegendKey val="0"/>
          <c:showVal val="0"/>
          <c:showCatName val="0"/>
          <c:showSerName val="0"/>
          <c:showPercent val="0"/>
          <c:showBubbleSize val="0"/>
        </c:dLbls>
        <c:gapWidth val="150"/>
        <c:overlap val="100"/>
        <c:axId val="755397664"/>
        <c:axId val="755393088"/>
      </c:barChart>
      <c:lineChart>
        <c:grouping val="standard"/>
        <c:varyColors val="0"/>
        <c:ser>
          <c:idx val="0"/>
          <c:order val="0"/>
          <c:tx>
            <c:strRef>
              <c:f>グラフ!$F$4</c:f>
              <c:strCache>
                <c:ptCount val="1"/>
                <c:pt idx="0">
                  <c:v>事業規模３％成長目標値</c:v>
                </c:pt>
              </c:strCache>
            </c:strRef>
          </c:tx>
          <c:spPr>
            <a:ln w="41275" cap="rnd">
              <a:solidFill>
                <a:schemeClr val="accent5">
                  <a:lumMod val="75000"/>
                </a:schemeClr>
              </a:solidFill>
              <a:prstDash val="dashDot"/>
              <a:round/>
            </a:ln>
            <a:effectLst/>
          </c:spPr>
          <c:marker>
            <c:symbol val="none"/>
          </c:marker>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グラフ!$G$4:$AF$4</c:f>
              <c:numCache>
                <c:formatCode>#,##0_ </c:formatCode>
                <c:ptCount val="26"/>
                <c:pt idx="0">
                  <c:v>50000</c:v>
                </c:pt>
                <c:pt idx="1">
                  <c:v>51500</c:v>
                </c:pt>
                <c:pt idx="2">
                  <c:v>53045</c:v>
                </c:pt>
                <c:pt idx="3">
                  <c:v>54636.35</c:v>
                </c:pt>
                <c:pt idx="4">
                  <c:v>56275.440499999997</c:v>
                </c:pt>
                <c:pt idx="5">
                  <c:v>57963.703714999996</c:v>
                </c:pt>
                <c:pt idx="6">
                  <c:v>59702.614826450001</c:v>
                </c:pt>
                <c:pt idx="7">
                  <c:v>61493.693271243501</c:v>
                </c:pt>
                <c:pt idx="8">
                  <c:v>63338.504069380804</c:v>
                </c:pt>
                <c:pt idx="9">
                  <c:v>65238.659191462233</c:v>
                </c:pt>
                <c:pt idx="10">
                  <c:v>67195.818967206098</c:v>
                </c:pt>
                <c:pt idx="11">
                  <c:v>69211.693536222287</c:v>
                </c:pt>
                <c:pt idx="12">
                  <c:v>71288.04434230896</c:v>
                </c:pt>
                <c:pt idx="13">
                  <c:v>73426.685672578227</c:v>
                </c:pt>
                <c:pt idx="14">
                  <c:v>75629.486242755578</c:v>
                </c:pt>
                <c:pt idx="15">
                  <c:v>77898.370830038242</c:v>
                </c:pt>
                <c:pt idx="16">
                  <c:v>80235.321954939398</c:v>
                </c:pt>
                <c:pt idx="17">
                  <c:v>82642.381613587582</c:v>
                </c:pt>
                <c:pt idx="18">
                  <c:v>85121.65306199521</c:v>
                </c:pt>
                <c:pt idx="19">
                  <c:v>87675.302653855062</c:v>
                </c:pt>
                <c:pt idx="20">
                  <c:v>90305.56173347072</c:v>
                </c:pt>
                <c:pt idx="21">
                  <c:v>93014.728585474848</c:v>
                </c:pt>
                <c:pt idx="22">
                  <c:v>95805.170443039096</c:v>
                </c:pt>
                <c:pt idx="23">
                  <c:v>98679.325556330266</c:v>
                </c:pt>
                <c:pt idx="24">
                  <c:v>101639.70532302017</c:v>
                </c:pt>
                <c:pt idx="25">
                  <c:v>104688.89648271078</c:v>
                </c:pt>
              </c:numCache>
            </c:numRef>
          </c:val>
          <c:smooth val="0"/>
          <c:extLst xmlns:c15="http://schemas.microsoft.com/office/drawing/2012/chart">
            <c:ext xmlns:c16="http://schemas.microsoft.com/office/drawing/2014/chart" uri="{C3380CC4-5D6E-409C-BE32-E72D297353CC}">
              <c16:uniqueId val="{00000000-27F6-4D36-80C8-BAEFEED8D248}"/>
            </c:ext>
          </c:extLst>
        </c:ser>
        <c:dLbls>
          <c:showLegendKey val="0"/>
          <c:showVal val="0"/>
          <c:showCatName val="0"/>
          <c:showSerName val="0"/>
          <c:showPercent val="0"/>
          <c:showBubbleSize val="0"/>
        </c:dLbls>
        <c:marker val="1"/>
        <c:smooth val="0"/>
        <c:axId val="755397664"/>
        <c:axId val="755393088"/>
        <c:extLst/>
      </c:lineChart>
      <c:catAx>
        <c:axId val="23958223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239593471"/>
        <c:crosses val="autoZero"/>
        <c:auto val="1"/>
        <c:lblAlgn val="ctr"/>
        <c:lblOffset val="100"/>
        <c:noMultiLvlLbl val="0"/>
      </c:catAx>
      <c:valAx>
        <c:axId val="239593471"/>
        <c:scaling>
          <c:orientation val="minMax"/>
          <c:max val="150000"/>
          <c:min val="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ea"/>
                <a:ea typeface="+mn-ea"/>
                <a:cs typeface="+mn-cs"/>
              </a:defRPr>
            </a:pPr>
            <a:endParaRPr lang="ja-JP"/>
          </a:p>
        </c:txPr>
        <c:crossAx val="239582239"/>
        <c:crosses val="autoZero"/>
        <c:crossBetween val="between"/>
      </c:valAx>
      <c:valAx>
        <c:axId val="755393088"/>
        <c:scaling>
          <c:orientation val="minMax"/>
          <c:max val="300000"/>
        </c:scaling>
        <c:delete val="1"/>
        <c:axPos val="r"/>
        <c:numFmt formatCode="#,##0_ " sourceLinked="1"/>
        <c:majorTickMark val="out"/>
        <c:minorTickMark val="none"/>
        <c:tickLblPos val="nextTo"/>
        <c:crossAx val="755397664"/>
        <c:crosses val="max"/>
        <c:crossBetween val="between"/>
      </c:valAx>
      <c:catAx>
        <c:axId val="755397664"/>
        <c:scaling>
          <c:orientation val="minMax"/>
        </c:scaling>
        <c:delete val="1"/>
        <c:axPos val="b"/>
        <c:numFmt formatCode="General" sourceLinked="1"/>
        <c:majorTickMark val="out"/>
        <c:minorTickMark val="none"/>
        <c:tickLblPos val="nextTo"/>
        <c:crossAx val="755393088"/>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1"/>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2"/>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3"/>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4"/>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ayout>
        <c:manualLayout>
          <c:xMode val="edge"/>
          <c:yMode val="edge"/>
          <c:x val="0.10134361077717276"/>
          <c:y val="0.10221396972803785"/>
          <c:w val="0.44038750172230146"/>
          <c:h val="0.37832574671008018"/>
        </c:manualLayout>
      </c:layout>
      <c:overlay val="0"/>
      <c:spPr>
        <a:noFill/>
        <a:ln>
          <a:noFill/>
        </a:ln>
        <a:effectLst/>
      </c:spPr>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r>
              <a:rPr lang="ja-JP" altLang="en-US" sz="4000">
                <a:latin typeface="+mn-ea"/>
                <a:ea typeface="+mn-ea"/>
              </a:rPr>
              <a:t>大学独自基金シミュレーション</a:t>
            </a:r>
          </a:p>
        </c:rich>
      </c:tx>
      <c:overlay val="0"/>
      <c:spPr>
        <a:noFill/>
        <a:ln>
          <a:noFill/>
        </a:ln>
        <a:effectLst/>
      </c:spPr>
      <c:txPr>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4.7864152010212123E-2"/>
          <c:y val="8.7224957172722051E-2"/>
          <c:w val="0.94565503769458692"/>
          <c:h val="0.83506870357730345"/>
        </c:manualLayout>
      </c:layout>
      <c:barChart>
        <c:barDir val="col"/>
        <c:grouping val="stacked"/>
        <c:varyColors val="0"/>
        <c:ser>
          <c:idx val="6"/>
          <c:order val="0"/>
          <c:tx>
            <c:strRef>
              <c:f>グラフ!$F$10</c:f>
              <c:strCache>
                <c:ptCount val="1"/>
                <c:pt idx="0">
                  <c:v>外部資金（公的資金を除く）のうち大学独自基金へ繰入分（累計）</c:v>
                </c:pt>
              </c:strCache>
            </c:strRef>
          </c:tx>
          <c:spPr>
            <a:solidFill>
              <a:srgbClr val="CCECFF"/>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グラフ!$G$10:$AF$10</c:f>
              <c:numCache>
                <c:formatCode>#,##0_ </c:formatCode>
                <c:ptCount val="26"/>
                <c:pt idx="0">
                  <c:v>0</c:v>
                </c:pt>
                <c:pt idx="1">
                  <c:v>4050.375</c:v>
                </c:pt>
                <c:pt idx="2">
                  <c:v>8303.2687499999993</c:v>
                </c:pt>
                <c:pt idx="3">
                  <c:v>12768.807187499999</c:v>
                </c:pt>
                <c:pt idx="4">
                  <c:v>17457.622546874998</c:v>
                </c:pt>
                <c:pt idx="5">
                  <c:v>22380.878674218751</c:v>
                </c:pt>
                <c:pt idx="6">
                  <c:v>27550.29760792969</c:v>
                </c:pt>
                <c:pt idx="7">
                  <c:v>32978.187488326177</c:v>
                </c:pt>
                <c:pt idx="8">
                  <c:v>38677.471862742488</c:v>
                </c:pt>
                <c:pt idx="9">
                  <c:v>44661.720455879615</c:v>
                </c:pt>
                <c:pt idx="10">
                  <c:v>50945.181478673599</c:v>
                </c:pt>
                <c:pt idx="11">
                  <c:v>57542.815552607281</c:v>
                </c:pt>
                <c:pt idx="12">
                  <c:v>64470.331330237648</c:v>
                </c:pt>
                <c:pt idx="13">
                  <c:v>71744.222896749532</c:v>
                </c:pt>
                <c:pt idx="14">
                  <c:v>79381.80904158701</c:v>
                </c:pt>
                <c:pt idx="15">
                  <c:v>87401.274493666366</c:v>
                </c:pt>
                <c:pt idx="16">
                  <c:v>95821.713218349687</c:v>
                </c:pt>
                <c:pt idx="17">
                  <c:v>104663.17387926718</c:v>
                </c:pt>
                <c:pt idx="18">
                  <c:v>113946.70757323055</c:v>
                </c:pt>
                <c:pt idx="19">
                  <c:v>123694.41795189209</c:v>
                </c:pt>
                <c:pt idx="20">
                  <c:v>133929.51384948668</c:v>
                </c:pt>
                <c:pt idx="21">
                  <c:v>144676.36454196103</c:v>
                </c:pt>
                <c:pt idx="22">
                  <c:v>155960.55776905909</c:v>
                </c:pt>
                <c:pt idx="23">
                  <c:v>167808.96065751204</c:v>
                </c:pt>
                <c:pt idx="24">
                  <c:v>180249.78369038765</c:v>
                </c:pt>
                <c:pt idx="25">
                  <c:v>193312.64787490704</c:v>
                </c:pt>
              </c:numCache>
            </c:numRef>
          </c:val>
          <c:extLst>
            <c:ext xmlns:c16="http://schemas.microsoft.com/office/drawing/2014/chart" uri="{C3380CC4-5D6E-409C-BE32-E72D297353CC}">
              <c16:uniqueId val="{00000003-68A9-48D9-BCEF-C6E52F858721}"/>
            </c:ext>
          </c:extLst>
        </c:ser>
        <c:ser>
          <c:idx val="8"/>
          <c:order val="1"/>
          <c:tx>
            <c:strRef>
              <c:f>グラフ!$F$11</c:f>
              <c:strCache>
                <c:ptCount val="1"/>
                <c:pt idx="0">
                  <c:v>大学ファンド助成額のうち大学成長基盤強化促進分（累計）</c:v>
                </c:pt>
              </c:strCache>
            </c:strRef>
          </c:tx>
          <c:spPr>
            <a:solidFill>
              <a:schemeClr val="accent5">
                <a:lumMod val="75000"/>
              </a:schemeClr>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グラフ!$G$11:$AF$11</c:f>
              <c:numCache>
                <c:formatCode>#,##0_ </c:formatCode>
                <c:ptCount val="26"/>
                <c:pt idx="0">
                  <c:v>0</c:v>
                </c:pt>
                <c:pt idx="1">
                  <c:v>0</c:v>
                </c:pt>
                <c:pt idx="2">
                  <c:v>0</c:v>
                </c:pt>
                <c:pt idx="3">
                  <c:v>8100.75</c:v>
                </c:pt>
                <c:pt idx="4">
                  <c:v>16606.537499999999</c:v>
                </c:pt>
                <c:pt idx="5">
                  <c:v>25537.614374999997</c:v>
                </c:pt>
                <c:pt idx="6">
                  <c:v>34915.245093749996</c:v>
                </c:pt>
                <c:pt idx="7">
                  <c:v>44761.757348437503</c:v>
                </c:pt>
                <c:pt idx="8">
                  <c:v>55100.595215859379</c:v>
                </c:pt>
                <c:pt idx="9">
                  <c:v>65956.374976652354</c:v>
                </c:pt>
                <c:pt idx="10">
                  <c:v>77354.943725484976</c:v>
                </c:pt>
                <c:pt idx="11">
                  <c:v>89323.440911759229</c:v>
                </c:pt>
                <c:pt idx="12">
                  <c:v>101890.3629573472</c:v>
                </c:pt>
                <c:pt idx="13">
                  <c:v>115085.63110521456</c:v>
                </c:pt>
                <c:pt idx="14">
                  <c:v>128940.6626604753</c:v>
                </c:pt>
                <c:pt idx="15">
                  <c:v>143488.44579349906</c:v>
                </c:pt>
                <c:pt idx="16">
                  <c:v>158763.61808317402</c:v>
                </c:pt>
                <c:pt idx="17">
                  <c:v>174802.54898733273</c:v>
                </c:pt>
                <c:pt idx="18">
                  <c:v>191643.42643669937</c:v>
                </c:pt>
                <c:pt idx="19">
                  <c:v>209326.34775853436</c:v>
                </c:pt>
                <c:pt idx="20">
                  <c:v>227893.41514646111</c:v>
                </c:pt>
                <c:pt idx="21">
                  <c:v>247388.83590378417</c:v>
                </c:pt>
                <c:pt idx="22">
                  <c:v>267859.02769897337</c:v>
                </c:pt>
                <c:pt idx="23">
                  <c:v>289352.72908392205</c:v>
                </c:pt>
                <c:pt idx="24">
                  <c:v>311921.11553811817</c:v>
                </c:pt>
                <c:pt idx="25">
                  <c:v>335617.92131502408</c:v>
                </c:pt>
              </c:numCache>
            </c:numRef>
          </c:val>
          <c:extLst>
            <c:ext xmlns:c16="http://schemas.microsoft.com/office/drawing/2014/chart" uri="{C3380CC4-5D6E-409C-BE32-E72D297353CC}">
              <c16:uniqueId val="{00000005-68A9-48D9-BCEF-C6E52F858721}"/>
            </c:ext>
          </c:extLst>
        </c:ser>
        <c:ser>
          <c:idx val="0"/>
          <c:order val="2"/>
          <c:tx>
            <c:strRef>
              <c:f>グラフ!$F$13</c:f>
              <c:strCache>
                <c:ptCount val="1"/>
                <c:pt idx="0">
                  <c:v>自己財源（外部資金（公的資金を除く））由来の資金拠出（出えん）（累計）</c:v>
                </c:pt>
              </c:strCache>
            </c:strRef>
          </c:tx>
          <c:spPr>
            <a:solidFill>
              <a:schemeClr val="tx2">
                <a:lumMod val="20000"/>
                <a:lumOff val="80000"/>
              </a:schemeClr>
            </a:solidFill>
            <a:ln>
              <a:noFill/>
            </a:ln>
            <a:effectLst/>
          </c:spPr>
          <c:invertIfNegative val="0"/>
          <c:cat>
            <c:strRef>
              <c:f>グラフ!$G$2:$AF$3</c:f>
              <c:strCache>
                <c:ptCount val="26"/>
                <c:pt idx="0">
                  <c:v>基準値</c:v>
                </c:pt>
                <c:pt idx="1">
                  <c:v>1年目
R8</c:v>
                </c:pt>
                <c:pt idx="2">
                  <c:v>2年目
R9</c:v>
                </c:pt>
                <c:pt idx="3">
                  <c:v>3年目
R10</c:v>
                </c:pt>
                <c:pt idx="4">
                  <c:v>4年目
R11</c:v>
                </c:pt>
                <c:pt idx="5">
                  <c:v>5年目
R12</c:v>
                </c:pt>
                <c:pt idx="6">
                  <c:v>6年目
R13</c:v>
                </c:pt>
                <c:pt idx="7">
                  <c:v>7年目
R14</c:v>
                </c:pt>
                <c:pt idx="8">
                  <c:v>8年目
R15</c:v>
                </c:pt>
                <c:pt idx="9">
                  <c:v>9年目
R16</c:v>
                </c:pt>
                <c:pt idx="10">
                  <c:v>10年目
R17</c:v>
                </c:pt>
                <c:pt idx="11">
                  <c:v>11年目
R18</c:v>
                </c:pt>
                <c:pt idx="12">
                  <c:v>12年目
R19</c:v>
                </c:pt>
                <c:pt idx="13">
                  <c:v>13年目
R20</c:v>
                </c:pt>
                <c:pt idx="14">
                  <c:v>14年目
R21</c:v>
                </c:pt>
                <c:pt idx="15">
                  <c:v>15年目
R22</c:v>
                </c:pt>
                <c:pt idx="16">
                  <c:v>16年目
R23</c:v>
                </c:pt>
                <c:pt idx="17">
                  <c:v>17年目
R24</c:v>
                </c:pt>
                <c:pt idx="18">
                  <c:v>18年目
R25</c:v>
                </c:pt>
                <c:pt idx="19">
                  <c:v>19年目
R26</c:v>
                </c:pt>
                <c:pt idx="20">
                  <c:v>20年目
R27</c:v>
                </c:pt>
                <c:pt idx="21">
                  <c:v>21年目
R28</c:v>
                </c:pt>
                <c:pt idx="22">
                  <c:v>22年目
R29</c:v>
                </c:pt>
                <c:pt idx="23">
                  <c:v>23年目
R30</c:v>
                </c:pt>
                <c:pt idx="24">
                  <c:v>24年目
R31</c:v>
                </c:pt>
                <c:pt idx="25">
                  <c:v>25年目
R32</c:v>
                </c:pt>
              </c:strCache>
            </c:strRef>
          </c:cat>
          <c:val>
            <c:numRef>
              <c:f>グラフ!$G$13:$AF$13</c:f>
              <c:numCache>
                <c:formatCode>#,##0_ </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8-5EC8-42E9-962B-AA9038EFA840}"/>
            </c:ext>
          </c:extLst>
        </c:ser>
        <c:dLbls>
          <c:showLegendKey val="0"/>
          <c:showVal val="0"/>
          <c:showCatName val="0"/>
          <c:showSerName val="0"/>
          <c:showPercent val="0"/>
          <c:showBubbleSize val="0"/>
        </c:dLbls>
        <c:gapWidth val="150"/>
        <c:overlap val="100"/>
        <c:axId val="604402639"/>
        <c:axId val="604404719"/>
        <c:extLst/>
      </c:barChart>
      <c:catAx>
        <c:axId val="60440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604404719"/>
        <c:crosses val="autoZero"/>
        <c:auto val="1"/>
        <c:lblAlgn val="ctr"/>
        <c:lblOffset val="100"/>
        <c:noMultiLvlLbl val="0"/>
      </c:catAx>
      <c:valAx>
        <c:axId val="604404719"/>
        <c:scaling>
          <c:orientation val="minMax"/>
          <c:max val="700000"/>
          <c:min val="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ea"/>
                <a:ea typeface="+mn-ea"/>
                <a:cs typeface="+mn-cs"/>
              </a:defRPr>
            </a:pPr>
            <a:endParaRPr lang="ja-JP"/>
          </a:p>
        </c:txPr>
        <c:crossAx val="604402639"/>
        <c:crosses val="autoZero"/>
        <c:crossBetween val="between"/>
      </c:valAx>
      <c:spPr>
        <a:solidFill>
          <a:schemeClr val="bg1"/>
        </a:solidFill>
        <a:ln>
          <a:noFill/>
        </a:ln>
        <a:effectLst/>
      </c:spPr>
    </c:plotArea>
    <c:legend>
      <c:legendPos val="b"/>
      <c:legendEntry>
        <c:idx val="1"/>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ayout>
        <c:manualLayout>
          <c:xMode val="edge"/>
          <c:yMode val="edge"/>
          <c:x val="6.4622203944279269E-2"/>
          <c:y val="8.9277068655467071E-2"/>
          <c:w val="0.43785584651945181"/>
          <c:h val="0.35828103555172142"/>
        </c:manualLayout>
      </c:layout>
      <c:overlay val="0"/>
      <c:spPr>
        <a:noFill/>
        <a:ln>
          <a:noFill/>
        </a:ln>
        <a:effectLst/>
      </c:spPr>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206285</xdr:colOff>
      <xdr:row>1</xdr:row>
      <xdr:rowOff>150949</xdr:rowOff>
    </xdr:from>
    <xdr:to>
      <xdr:col>22</xdr:col>
      <xdr:colOff>152400</xdr:colOff>
      <xdr:row>42</xdr:row>
      <xdr:rowOff>103323</xdr:rowOff>
    </xdr:to>
    <xdr:sp macro="" textlink="">
      <xdr:nvSpPr>
        <xdr:cNvPr id="2" name="正方形/長方形 1">
          <a:extLst>
            <a:ext uri="{FF2B5EF4-FFF2-40B4-BE49-F238E27FC236}">
              <a16:creationId xmlns:a16="http://schemas.microsoft.com/office/drawing/2014/main" id="{C3269C17-B770-4650-9788-A23A3451F990}"/>
            </a:ext>
          </a:extLst>
        </xdr:cNvPr>
        <xdr:cNvSpPr/>
      </xdr:nvSpPr>
      <xdr:spPr>
        <a:xfrm>
          <a:off x="206285" y="379549"/>
          <a:ext cx="14614615" cy="932497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mn-ea"/>
              <a:ea typeface="+mn-ea"/>
            </a:rPr>
            <a:t>＜作業手順＞</a:t>
          </a:r>
          <a:endParaRPr kumimoji="1" lang="en-US" altLang="ja-JP" sz="2400">
            <a:solidFill>
              <a:sysClr val="windowText" lastClr="000000"/>
            </a:solidFill>
            <a:latin typeface="+mn-ea"/>
            <a:ea typeface="+mn-ea"/>
          </a:endParaRPr>
        </a:p>
        <a:p>
          <a:pPr algn="l"/>
          <a:r>
            <a:rPr kumimoji="1" lang="ja-JP" altLang="en-US" sz="1800">
              <a:solidFill>
                <a:sysClr val="windowText" lastClr="000000"/>
              </a:solidFill>
              <a:latin typeface="+mn-ea"/>
              <a:ea typeface="+mn-ea"/>
            </a:rPr>
            <a:t>「基準値算出」シート及び「基礎データ」シートは、ピンクのセルが手入力（または選択）、その他は自動転記・自動計算となっています。</a:t>
          </a:r>
          <a:endParaRPr kumimoji="1" lang="en-US" altLang="ja-JP"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参考として仮想大学のデータが入っています。</a:t>
          </a:r>
          <a:endParaRPr kumimoji="1" lang="en-US" altLang="ja-JP" sz="1800">
            <a:solidFill>
              <a:sysClr val="windowText" lastClr="000000"/>
            </a:solidFill>
            <a:latin typeface="+mn-ea"/>
            <a:ea typeface="+mn-ea"/>
          </a:endParaRPr>
        </a:p>
        <a:p>
          <a:pPr algn="l"/>
          <a:endParaRPr kumimoji="1" lang="ja-JP" altLang="en-US"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１）「基準値算出」</a:t>
          </a:r>
          <a:r>
            <a:rPr kumimoji="1" lang="ja-JP" altLang="en-US" sz="1800" b="0">
              <a:solidFill>
                <a:sysClr val="windowText" lastClr="000000"/>
              </a:solidFill>
              <a:latin typeface="+mn-ea"/>
              <a:ea typeface="+mn-ea"/>
            </a:rPr>
            <a:t>シートの</a:t>
          </a:r>
          <a:r>
            <a:rPr kumimoji="1" lang="en-US" altLang="ja-JP" sz="1800" b="0">
              <a:solidFill>
                <a:sysClr val="windowText" lastClr="000000"/>
              </a:solidFill>
              <a:latin typeface="+mn-ea"/>
              <a:ea typeface="+mn-ea"/>
            </a:rPr>
            <a:t>A1</a:t>
          </a:r>
          <a:r>
            <a:rPr kumimoji="1" lang="ja-JP" altLang="en-US" sz="1800" b="0">
              <a:solidFill>
                <a:sysClr val="windowText" lastClr="000000"/>
              </a:solidFill>
              <a:latin typeface="+mn-ea"/>
              <a:ea typeface="+mn-ea"/>
            </a:rPr>
            <a:t>セルで、プルダウンから設置形態を選択してください。</a:t>
          </a:r>
        </a:p>
        <a:p>
          <a:pPr algn="l"/>
          <a:r>
            <a:rPr kumimoji="1" lang="ja-JP" altLang="en-US" sz="1800" b="0">
              <a:solidFill>
                <a:sysClr val="windowText" lastClr="000000"/>
              </a:solidFill>
              <a:latin typeface="+mn-ea"/>
              <a:ea typeface="+mn-ea"/>
            </a:rPr>
            <a:t>２）「基準値算出」シートの</a:t>
          </a:r>
          <a:r>
            <a:rPr kumimoji="1" lang="en-US" altLang="ja-JP" sz="1800" b="0">
              <a:solidFill>
                <a:sysClr val="windowText" lastClr="000000"/>
              </a:solidFill>
              <a:latin typeface="+mn-ea"/>
              <a:ea typeface="+mn-ea"/>
            </a:rPr>
            <a:t>D1</a:t>
          </a:r>
          <a:r>
            <a:rPr kumimoji="1" lang="ja-JP" altLang="en-US" sz="1800" b="0">
              <a:solidFill>
                <a:sysClr val="windowText" lastClr="000000"/>
              </a:solidFill>
              <a:latin typeface="+mn-ea"/>
              <a:ea typeface="+mn-ea"/>
            </a:rPr>
            <a:t>セルに、大学名を記入してください。</a:t>
          </a:r>
        </a:p>
        <a:p>
          <a:pPr algn="l"/>
          <a:r>
            <a:rPr kumimoji="1" lang="ja-JP" altLang="en-US" sz="1800" b="0">
              <a:solidFill>
                <a:sysClr val="windowText" lastClr="000000"/>
              </a:solidFill>
              <a:latin typeface="+mn-ea"/>
              <a:ea typeface="+mn-ea"/>
            </a:rPr>
            <a:t>３）項目名にしたがって、「基準値算出」シートのピンク</a:t>
          </a:r>
          <a:r>
            <a:rPr kumimoji="1" lang="ja-JP" altLang="en-US" sz="1800">
              <a:solidFill>
                <a:sysClr val="windowText" lastClr="000000"/>
              </a:solidFill>
              <a:latin typeface="+mn-ea"/>
              <a:ea typeface="+mn-ea"/>
            </a:rPr>
            <a:t>のセルに数字を入力してください。</a:t>
          </a:r>
          <a:endParaRPr kumimoji="1" lang="en-US" altLang="ja-JP"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a:t>
          </a:r>
          <a:r>
            <a:rPr kumimoji="1" lang="en-US" altLang="ja-JP" sz="1800">
              <a:solidFill>
                <a:sysClr val="windowText" lastClr="000000"/>
              </a:solidFill>
              <a:latin typeface="+mn-ea"/>
              <a:ea typeface="+mn-ea"/>
            </a:rPr>
            <a:t>C</a:t>
          </a:r>
          <a:r>
            <a:rPr kumimoji="1" lang="ja-JP" altLang="en-US" sz="1800">
              <a:solidFill>
                <a:sysClr val="windowText" lastClr="000000"/>
              </a:solidFill>
              <a:latin typeface="+mn-ea"/>
              <a:ea typeface="+mn-ea"/>
            </a:rPr>
            <a:t>：雑収入等」から除外する勘定科目等」には該当する勘定科目等を記入してください。</a:t>
          </a:r>
        </a:p>
        <a:p>
          <a:pPr algn="l"/>
          <a:r>
            <a:rPr kumimoji="1" lang="ja-JP" altLang="en-US" sz="1800">
              <a:solidFill>
                <a:sysClr val="windowText" lastClr="000000"/>
              </a:solidFill>
              <a:latin typeface="+mn-ea"/>
              <a:ea typeface="+mn-ea"/>
            </a:rPr>
            <a:t>４）「基準値算出」シートのオレンジのセルの数字が「基礎データ」シートに自動転記されます。</a:t>
          </a:r>
        </a:p>
        <a:p>
          <a:pPr algn="l"/>
          <a:endParaRPr kumimoji="1" lang="en-US" altLang="ja-JP"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５）「基礎データ」シートのピンクのセルに数字を入力してください。</a:t>
          </a:r>
        </a:p>
        <a:p>
          <a:pPr algn="l"/>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※F61</a:t>
          </a:r>
          <a:r>
            <a:rPr kumimoji="1" lang="ja-JP" altLang="en-US" sz="1800">
              <a:solidFill>
                <a:sysClr val="windowText" lastClr="000000"/>
              </a:solidFill>
              <a:latin typeface="+mn-ea"/>
              <a:ea typeface="+mn-ea"/>
            </a:rPr>
            <a:t>セル～</a:t>
          </a:r>
          <a:r>
            <a:rPr kumimoji="1" lang="en-US" altLang="ja-JP" sz="1800">
              <a:solidFill>
                <a:sysClr val="windowText" lastClr="000000"/>
              </a:solidFill>
              <a:latin typeface="+mn-ea"/>
              <a:ea typeface="+mn-ea"/>
            </a:rPr>
            <a:t>F71</a:t>
          </a:r>
          <a:r>
            <a:rPr kumimoji="1" lang="ja-JP" altLang="en-US" sz="1800">
              <a:solidFill>
                <a:sysClr val="windowText" lastClr="000000"/>
              </a:solidFill>
              <a:latin typeface="+mn-ea"/>
              <a:ea typeface="+mn-ea"/>
            </a:rPr>
            <a:t>セルは、プルダウンから選択してください。</a:t>
          </a:r>
        </a:p>
        <a:p>
          <a:pPr algn="l"/>
          <a:r>
            <a:rPr kumimoji="1" lang="ja-JP" altLang="en-US" sz="1800">
              <a:solidFill>
                <a:sysClr val="windowText" lastClr="000000"/>
              </a:solidFill>
              <a:latin typeface="+mn-ea"/>
              <a:ea typeface="+mn-ea"/>
            </a:rPr>
            <a:t>　　　各行の要素を計算式に含める場合は「●」を、含めない場合は「－」を選択してください。</a:t>
          </a:r>
        </a:p>
        <a:p>
          <a:pPr algn="l"/>
          <a:endParaRPr kumimoji="1" lang="ja-JP" altLang="en-US"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６）「グラフ」シートのグラフ２点を体制強化計画第一次案の様式に貼り付けてください。</a:t>
          </a:r>
        </a:p>
        <a:p>
          <a:pPr algn="l"/>
          <a:r>
            <a:rPr kumimoji="1" lang="ja-JP" altLang="en-US" sz="1800">
              <a:solidFill>
                <a:sysClr val="windowText" lastClr="000000"/>
              </a:solidFill>
              <a:latin typeface="+mn-ea"/>
              <a:ea typeface="+mn-ea"/>
            </a:rPr>
            <a:t>　　「事業規模シミュレーション」　　　→　４．（２）事業成長のシミュレーション</a:t>
          </a:r>
        </a:p>
        <a:p>
          <a:pPr algn="l"/>
          <a:r>
            <a:rPr kumimoji="1" lang="ja-JP" altLang="en-US" sz="1800">
              <a:solidFill>
                <a:sysClr val="windowText" lastClr="000000"/>
              </a:solidFill>
              <a:latin typeface="+mn-ea"/>
              <a:ea typeface="+mn-ea"/>
            </a:rPr>
            <a:t>　　「大学独自基金シミュレーション」　→　５．体制強化計画の期間終了後に持続的に研究及び研究成果の活用のための</a:t>
          </a:r>
        </a:p>
        <a:p>
          <a:pPr algn="l"/>
          <a:r>
            <a:rPr kumimoji="1" lang="ja-JP" altLang="en-US" sz="1800">
              <a:solidFill>
                <a:sysClr val="windowText" lastClr="000000"/>
              </a:solidFill>
              <a:latin typeface="+mn-ea"/>
              <a:ea typeface="+mn-ea"/>
            </a:rPr>
            <a:t>　　　　　　　　　　　　　　　　　　　　　　　体制の強化を行うための体制の整備及び財源の確保に関する事項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1633</xdr:colOff>
      <xdr:row>15</xdr:row>
      <xdr:rowOff>128903</xdr:rowOff>
    </xdr:from>
    <xdr:to>
      <xdr:col>30</xdr:col>
      <xdr:colOff>19050</xdr:colOff>
      <xdr:row>73</xdr:row>
      <xdr:rowOff>108583</xdr:rowOff>
    </xdr:to>
    <xdr:graphicFrame macro="">
      <xdr:nvGraphicFramePr>
        <xdr:cNvPr id="2" name="グラフ 1">
          <a:extLst>
            <a:ext uri="{FF2B5EF4-FFF2-40B4-BE49-F238E27FC236}">
              <a16:creationId xmlns:a16="http://schemas.microsoft.com/office/drawing/2014/main" id="{FBBFF2E9-2453-4BE3-B590-BE476E35D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60142</xdr:colOff>
      <xdr:row>15</xdr:row>
      <xdr:rowOff>205601</xdr:rowOff>
    </xdr:from>
    <xdr:to>
      <xdr:col>7</xdr:col>
      <xdr:colOff>782544</xdr:colOff>
      <xdr:row>19</xdr:row>
      <xdr:rowOff>33198</xdr:rowOff>
    </xdr:to>
    <xdr:sp macro="" textlink="">
      <xdr:nvSpPr>
        <xdr:cNvPr id="3" name="テキスト ボックス 2">
          <a:extLst>
            <a:ext uri="{FF2B5EF4-FFF2-40B4-BE49-F238E27FC236}">
              <a16:creationId xmlns:a16="http://schemas.microsoft.com/office/drawing/2014/main" id="{3E46E740-357E-49D4-9FD0-22486E9D119E}"/>
            </a:ext>
          </a:extLst>
        </xdr:cNvPr>
        <xdr:cNvSpPr txBox="1"/>
      </xdr:nvSpPr>
      <xdr:spPr>
        <a:xfrm>
          <a:off x="4394017" y="3158351"/>
          <a:ext cx="1460590" cy="5419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n-ea"/>
              <a:ea typeface="+mn-ea"/>
            </a:rPr>
            <a:t>単位：百万円</a:t>
          </a:r>
        </a:p>
      </xdr:txBody>
    </xdr:sp>
    <xdr:clientData/>
  </xdr:twoCellAnchor>
  <xdr:twoCellAnchor>
    <xdr:from>
      <xdr:col>6</xdr:col>
      <xdr:colOff>3017</xdr:colOff>
      <xdr:row>74</xdr:row>
      <xdr:rowOff>84598</xdr:rowOff>
    </xdr:from>
    <xdr:to>
      <xdr:col>30</xdr:col>
      <xdr:colOff>73082</xdr:colOff>
      <xdr:row>132</xdr:row>
      <xdr:rowOff>198898</xdr:rowOff>
    </xdr:to>
    <xdr:graphicFrame macro="">
      <xdr:nvGraphicFramePr>
        <xdr:cNvPr id="4" name="グラフ 3">
          <a:extLst>
            <a:ext uri="{FF2B5EF4-FFF2-40B4-BE49-F238E27FC236}">
              <a16:creationId xmlns:a16="http://schemas.microsoft.com/office/drawing/2014/main" id="{49C12F72-CE5F-4292-8CAF-B4F096CC9D7C}"/>
            </a:ext>
            <a:ext uri="{147F2762-F138-4A5C-976F-8EAC2B608ADB}">
              <a16:predDERef xmlns:a16="http://schemas.microsoft.com/office/drawing/2014/main" pred="{3E46E740-357E-49D4-9FD0-22486E9D1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58781</xdr:colOff>
      <xdr:row>74</xdr:row>
      <xdr:rowOff>158385</xdr:rowOff>
    </xdr:from>
    <xdr:to>
      <xdr:col>7</xdr:col>
      <xdr:colOff>744988</xdr:colOff>
      <xdr:row>76</xdr:row>
      <xdr:rowOff>222203</xdr:rowOff>
    </xdr:to>
    <xdr:sp macro="" textlink="">
      <xdr:nvSpPr>
        <xdr:cNvPr id="7" name="テキスト ボックス 6">
          <a:extLst>
            <a:ext uri="{FF2B5EF4-FFF2-40B4-BE49-F238E27FC236}">
              <a16:creationId xmlns:a16="http://schemas.microsoft.com/office/drawing/2014/main" id="{F6AD866B-21CD-477D-810D-DD28D9805A07}"/>
            </a:ext>
          </a:extLst>
        </xdr:cNvPr>
        <xdr:cNvSpPr txBox="1"/>
      </xdr:nvSpPr>
      <xdr:spPr>
        <a:xfrm>
          <a:off x="4392656" y="16922385"/>
          <a:ext cx="1424395" cy="540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n-ea"/>
              <a:ea typeface="+mn-ea"/>
            </a:rPr>
            <a:t>単位：百万円</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D66A-CC6E-4916-B478-DE58BFF21931}">
  <sheetPr>
    <tabColor rgb="FFFF0000"/>
    <pageSetUpPr fitToPage="1"/>
  </sheetPr>
  <dimension ref="A1"/>
  <sheetViews>
    <sheetView view="pageBreakPreview" zoomScale="70" zoomScaleNormal="55" zoomScaleSheetLayoutView="70" workbookViewId="0"/>
  </sheetViews>
  <sheetFormatPr defaultRowHeight="18.75"/>
  <sheetData/>
  <phoneticPr fontId="2"/>
  <pageMargins left="0.70866141732283472" right="0.70866141732283472" top="0.74803149606299213" bottom="0.74803149606299213" header="0.31496062992125984" footer="0.31496062992125984"/>
  <pageSetup paperSize="9" scale="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022F-C232-48DF-9105-D5DCC8EA4755}">
  <sheetPr>
    <pageSetUpPr fitToPage="1"/>
  </sheetPr>
  <dimension ref="A1:P74"/>
  <sheetViews>
    <sheetView view="pageBreakPreview" zoomScale="70" zoomScaleNormal="70" zoomScaleSheetLayoutView="70" workbookViewId="0">
      <selection sqref="A1:C2"/>
    </sheetView>
  </sheetViews>
  <sheetFormatPr defaultColWidth="8.75" defaultRowHeight="18.75"/>
  <cols>
    <col min="1" max="1" width="3.75" style="214" customWidth="1"/>
    <col min="2" max="2" width="7.75" style="214" customWidth="1"/>
    <col min="3" max="3" width="7.5" style="214" customWidth="1"/>
    <col min="4" max="4" width="3.75" style="214" customWidth="1"/>
    <col min="5" max="5" width="95.75" style="214" customWidth="1"/>
    <col min="6" max="10" width="15.125" style="214" bestFit="1" customWidth="1"/>
    <col min="11" max="11" width="13" style="214" bestFit="1" customWidth="1"/>
    <col min="12" max="12" width="2.875" style="215" customWidth="1"/>
    <col min="13" max="13" width="8.75" style="214"/>
    <col min="14" max="14" width="8.75" style="214" customWidth="1"/>
    <col min="15" max="15" width="8.75" style="214"/>
    <col min="16" max="16" width="14.875" style="214" bestFit="1" customWidth="1"/>
    <col min="17" max="16384" width="8.75" style="214"/>
  </cols>
  <sheetData>
    <row r="1" spans="1:13" ht="18.600000000000001" customHeight="1">
      <c r="A1" s="281" t="s">
        <v>101</v>
      </c>
      <c r="B1" s="281"/>
      <c r="C1" s="281"/>
      <c r="D1" s="283" t="s">
        <v>102</v>
      </c>
      <c r="E1" s="283"/>
      <c r="K1" s="197" t="s">
        <v>103</v>
      </c>
    </row>
    <row r="2" spans="1:13" ht="27" customHeight="1" thickBot="1">
      <c r="A2" s="282"/>
      <c r="B2" s="282"/>
      <c r="C2" s="282"/>
      <c r="D2" s="284"/>
      <c r="E2" s="284"/>
      <c r="F2" s="198" t="s">
        <v>210</v>
      </c>
      <c r="G2" s="198" t="s">
        <v>211</v>
      </c>
      <c r="H2" s="198" t="s">
        <v>212</v>
      </c>
      <c r="I2" s="198" t="s">
        <v>213</v>
      </c>
      <c r="J2" s="198" t="s">
        <v>214</v>
      </c>
      <c r="K2" s="198" t="s">
        <v>104</v>
      </c>
    </row>
    <row r="3" spans="1:13" ht="24.75" thickBot="1">
      <c r="A3" s="287" t="s">
        <v>105</v>
      </c>
      <c r="B3" s="287"/>
      <c r="C3" s="287"/>
      <c r="D3" s="287"/>
      <c r="E3" s="288"/>
      <c r="F3" s="216">
        <f>IF($A$1="国公立",(F4-F5),(F6-F7))</f>
        <v>50000</v>
      </c>
      <c r="G3" s="216">
        <f>IF($A$1="国公立",(G4-G5),(G6-G7))</f>
        <v>50000</v>
      </c>
      <c r="H3" s="216">
        <f>IF($A$1="国公立",(H4-H5),(H6-H7))</f>
        <v>50000</v>
      </c>
      <c r="I3" s="216">
        <f>IF($A$1="国公立",(I4-I5),(I6-I7))</f>
        <v>50000</v>
      </c>
      <c r="J3" s="216">
        <f>IF($A$1="国公立",(J4-J5),(J6-J7))</f>
        <v>50000</v>
      </c>
      <c r="K3" s="216">
        <f>SUM(F3:J3)/5</f>
        <v>50000</v>
      </c>
    </row>
    <row r="4" spans="1:13">
      <c r="B4" s="285" t="s">
        <v>106</v>
      </c>
      <c r="C4" s="280" t="s">
        <v>107</v>
      </c>
      <c r="D4" s="280"/>
      <c r="E4" s="280"/>
      <c r="F4" s="217">
        <v>80000</v>
      </c>
      <c r="G4" s="217">
        <v>80000</v>
      </c>
      <c r="H4" s="217">
        <v>80000</v>
      </c>
      <c r="I4" s="217">
        <v>80000</v>
      </c>
      <c r="J4" s="217">
        <v>80000</v>
      </c>
      <c r="K4" s="218"/>
      <c r="M4" s="219"/>
    </row>
    <row r="5" spans="1:13">
      <c r="B5" s="285"/>
      <c r="C5" s="273" t="s">
        <v>108</v>
      </c>
      <c r="D5" s="273"/>
      <c r="E5" s="273"/>
      <c r="F5" s="217">
        <v>30000</v>
      </c>
      <c r="G5" s="217">
        <v>30000</v>
      </c>
      <c r="H5" s="217">
        <v>30000</v>
      </c>
      <c r="I5" s="217">
        <v>30000</v>
      </c>
      <c r="J5" s="217">
        <v>30000</v>
      </c>
      <c r="K5" s="218"/>
    </row>
    <row r="6" spans="1:13">
      <c r="B6" s="286" t="s">
        <v>109</v>
      </c>
      <c r="C6" s="273" t="s">
        <v>110</v>
      </c>
      <c r="D6" s="273"/>
      <c r="E6" s="273"/>
      <c r="F6" s="217">
        <v>0</v>
      </c>
      <c r="G6" s="217">
        <v>0</v>
      </c>
      <c r="H6" s="217">
        <v>0</v>
      </c>
      <c r="I6" s="217">
        <v>0</v>
      </c>
      <c r="J6" s="217">
        <v>0</v>
      </c>
      <c r="K6" s="218"/>
      <c r="M6" s="219"/>
    </row>
    <row r="7" spans="1:13">
      <c r="B7" s="286"/>
      <c r="C7" s="273" t="s">
        <v>111</v>
      </c>
      <c r="D7" s="273"/>
      <c r="E7" s="273"/>
      <c r="F7" s="217">
        <v>0</v>
      </c>
      <c r="G7" s="217">
        <v>0</v>
      </c>
      <c r="H7" s="217">
        <v>0</v>
      </c>
      <c r="I7" s="217">
        <v>0</v>
      </c>
      <c r="J7" s="217">
        <v>0</v>
      </c>
      <c r="K7" s="218"/>
    </row>
    <row r="8" spans="1:13" ht="20.25" thickBot="1">
      <c r="B8" s="199"/>
      <c r="F8" s="218"/>
      <c r="G8" s="218"/>
      <c r="H8" s="218"/>
      <c r="I8" s="218"/>
      <c r="J8" s="218"/>
      <c r="K8" s="218"/>
    </row>
    <row r="9" spans="1:13" ht="24.75" thickBot="1">
      <c r="A9" s="289" t="s">
        <v>144</v>
      </c>
      <c r="B9" s="289"/>
      <c r="C9" s="289"/>
      <c r="D9" s="289"/>
      <c r="E9" s="290"/>
      <c r="F9" s="216">
        <f>SUM(F10,F19,F28,F32,F35)</f>
        <v>9000</v>
      </c>
      <c r="G9" s="216">
        <f>SUM(G10,G19,G28,G32,G35)</f>
        <v>9000</v>
      </c>
      <c r="H9" s="216">
        <f>SUM(H10,H19,H28,H32,H35)</f>
        <v>9000</v>
      </c>
      <c r="I9" s="216">
        <f>SUM(I10,I19,I28,I32,I35)</f>
        <v>9000</v>
      </c>
      <c r="J9" s="216">
        <f>SUM(J10,J19,J28,J32,J35)</f>
        <v>9000</v>
      </c>
      <c r="K9" s="216">
        <f t="shared" ref="K9:K10" si="0">SUM(F9:J9)/5</f>
        <v>9000</v>
      </c>
    </row>
    <row r="10" spans="1:13" ht="19.5" thickBot="1">
      <c r="B10" s="295" t="s">
        <v>112</v>
      </c>
      <c r="C10" s="295"/>
      <c r="D10" s="295"/>
      <c r="E10" s="295"/>
      <c r="F10" s="220">
        <f>IF($A$1="国公立",F11-F12+F13,SUM(F14,F15,F17)-SUM(F16,F18))</f>
        <v>4000</v>
      </c>
      <c r="G10" s="220">
        <f t="shared" ref="G10:J10" si="1">IF($A$1="国公立",G11-G12+G13,SUM(G14,G15,G17)-SUM(G16,G18))</f>
        <v>4000</v>
      </c>
      <c r="H10" s="220">
        <f t="shared" si="1"/>
        <v>4000</v>
      </c>
      <c r="I10" s="220">
        <f t="shared" si="1"/>
        <v>4000</v>
      </c>
      <c r="J10" s="220">
        <f t="shared" si="1"/>
        <v>4000</v>
      </c>
      <c r="K10" s="221">
        <f t="shared" si="0"/>
        <v>4000</v>
      </c>
    </row>
    <row r="11" spans="1:13" ht="18" customHeight="1">
      <c r="C11" s="293" t="s">
        <v>106</v>
      </c>
      <c r="D11" s="274" t="s">
        <v>113</v>
      </c>
      <c r="E11" s="274"/>
      <c r="F11" s="217">
        <v>4000</v>
      </c>
      <c r="G11" s="217">
        <v>4000</v>
      </c>
      <c r="H11" s="217">
        <v>4000</v>
      </c>
      <c r="I11" s="217">
        <v>4000</v>
      </c>
      <c r="J11" s="217">
        <v>4000</v>
      </c>
      <c r="K11" s="218"/>
    </row>
    <row r="12" spans="1:13">
      <c r="C12" s="294"/>
      <c r="D12" s="273" t="s">
        <v>114</v>
      </c>
      <c r="E12" s="273"/>
      <c r="F12" s="217">
        <v>0</v>
      </c>
      <c r="G12" s="217">
        <v>0</v>
      </c>
      <c r="H12" s="217">
        <v>0</v>
      </c>
      <c r="I12" s="217">
        <v>0</v>
      </c>
      <c r="J12" s="217">
        <v>0</v>
      </c>
      <c r="K12" s="218"/>
    </row>
    <row r="13" spans="1:13">
      <c r="C13" s="294"/>
      <c r="D13" s="273" t="s">
        <v>115</v>
      </c>
      <c r="E13" s="273"/>
      <c r="F13" s="217">
        <v>0</v>
      </c>
      <c r="G13" s="217">
        <v>0</v>
      </c>
      <c r="H13" s="217">
        <v>0</v>
      </c>
      <c r="I13" s="217">
        <v>0</v>
      </c>
      <c r="J13" s="217">
        <v>0</v>
      </c>
      <c r="K13" s="218"/>
    </row>
    <row r="14" spans="1:13">
      <c r="C14" s="291" t="s">
        <v>109</v>
      </c>
      <c r="D14" s="273" t="s">
        <v>116</v>
      </c>
      <c r="E14" s="273"/>
      <c r="F14" s="217">
        <v>0</v>
      </c>
      <c r="G14" s="217">
        <v>0</v>
      </c>
      <c r="H14" s="217">
        <v>0</v>
      </c>
      <c r="I14" s="217">
        <v>0</v>
      </c>
      <c r="J14" s="217">
        <v>0</v>
      </c>
      <c r="K14" s="218"/>
    </row>
    <row r="15" spans="1:13">
      <c r="C15" s="291"/>
      <c r="D15" s="273" t="s">
        <v>117</v>
      </c>
      <c r="E15" s="273"/>
      <c r="F15" s="217">
        <v>0</v>
      </c>
      <c r="G15" s="217">
        <v>0</v>
      </c>
      <c r="H15" s="217">
        <v>0</v>
      </c>
      <c r="I15" s="217">
        <v>0</v>
      </c>
      <c r="J15" s="217">
        <v>0</v>
      </c>
      <c r="K15" s="218"/>
    </row>
    <row r="16" spans="1:13">
      <c r="C16" s="291"/>
      <c r="D16" s="278" t="s">
        <v>145</v>
      </c>
      <c r="E16" s="273"/>
      <c r="F16" s="217">
        <v>0</v>
      </c>
      <c r="G16" s="217">
        <v>0</v>
      </c>
      <c r="H16" s="217">
        <v>0</v>
      </c>
      <c r="I16" s="217">
        <v>0</v>
      </c>
      <c r="J16" s="217">
        <v>0</v>
      </c>
      <c r="K16" s="218"/>
    </row>
    <row r="17" spans="2:16">
      <c r="C17" s="291"/>
      <c r="D17" s="273" t="s">
        <v>118</v>
      </c>
      <c r="E17" s="273"/>
      <c r="F17" s="217">
        <v>0</v>
      </c>
      <c r="G17" s="217">
        <v>0</v>
      </c>
      <c r="H17" s="217">
        <v>0</v>
      </c>
      <c r="I17" s="217">
        <v>0</v>
      </c>
      <c r="J17" s="217">
        <v>0</v>
      </c>
      <c r="K17" s="218"/>
    </row>
    <row r="18" spans="2:16">
      <c r="C18" s="291"/>
      <c r="D18" s="278" t="s">
        <v>145</v>
      </c>
      <c r="E18" s="273"/>
      <c r="F18" s="217">
        <v>0</v>
      </c>
      <c r="G18" s="217">
        <v>0</v>
      </c>
      <c r="H18" s="217">
        <v>0</v>
      </c>
      <c r="I18" s="217">
        <v>0</v>
      </c>
      <c r="J18" s="217">
        <v>0</v>
      </c>
      <c r="K18" s="218"/>
    </row>
    <row r="19" spans="2:16" ht="19.5" thickBot="1">
      <c r="B19" s="275" t="s">
        <v>161</v>
      </c>
      <c r="C19" s="275"/>
      <c r="D19" s="275"/>
      <c r="E19" s="275"/>
      <c r="F19" s="220">
        <f>IF($A$1="国公立",SUM(F20:F25),F26-F27)</f>
        <v>2650</v>
      </c>
      <c r="G19" s="220">
        <f t="shared" ref="G19:J19" si="2">IF($A$1="国公立",SUM(G20:G25),G26-G27)</f>
        <v>2650</v>
      </c>
      <c r="H19" s="220">
        <f t="shared" si="2"/>
        <v>2650</v>
      </c>
      <c r="I19" s="220">
        <f t="shared" si="2"/>
        <v>2650</v>
      </c>
      <c r="J19" s="220">
        <f t="shared" si="2"/>
        <v>2650</v>
      </c>
      <c r="K19" s="216">
        <f>SUM(F19:J19)/5</f>
        <v>2650</v>
      </c>
      <c r="N19" s="222"/>
      <c r="O19" s="222"/>
      <c r="P19" s="222"/>
    </row>
    <row r="20" spans="2:16">
      <c r="C20" s="293" t="s">
        <v>106</v>
      </c>
      <c r="D20" s="279" t="s">
        <v>146</v>
      </c>
      <c r="E20" s="274"/>
      <c r="F20" s="217">
        <v>2650</v>
      </c>
      <c r="G20" s="217">
        <v>2650</v>
      </c>
      <c r="H20" s="217">
        <v>2650</v>
      </c>
      <c r="I20" s="217">
        <v>2650</v>
      </c>
      <c r="J20" s="217">
        <v>2650</v>
      </c>
      <c r="K20" s="218"/>
      <c r="N20" s="223"/>
      <c r="O20" s="223"/>
      <c r="P20" s="224"/>
    </row>
    <row r="21" spans="2:16">
      <c r="C21" s="294"/>
      <c r="D21" s="278" t="s">
        <v>147</v>
      </c>
      <c r="E21" s="273"/>
      <c r="F21" s="217">
        <v>0</v>
      </c>
      <c r="G21" s="217">
        <v>0</v>
      </c>
      <c r="H21" s="217">
        <v>0</v>
      </c>
      <c r="I21" s="217">
        <v>0</v>
      </c>
      <c r="J21" s="217">
        <v>0</v>
      </c>
      <c r="K21" s="218"/>
      <c r="N21" s="222"/>
      <c r="O21" s="222"/>
    </row>
    <row r="22" spans="2:16">
      <c r="C22" s="294"/>
      <c r="D22" s="278" t="s">
        <v>148</v>
      </c>
      <c r="E22" s="273"/>
      <c r="F22" s="217">
        <v>0</v>
      </c>
      <c r="G22" s="217">
        <v>0</v>
      </c>
      <c r="H22" s="217">
        <v>0</v>
      </c>
      <c r="I22" s="217">
        <v>0</v>
      </c>
      <c r="J22" s="217">
        <v>0</v>
      </c>
      <c r="K22" s="218"/>
      <c r="N22" s="222"/>
      <c r="O22" s="222"/>
    </row>
    <row r="23" spans="2:16" ht="18" customHeight="1">
      <c r="C23" s="294"/>
      <c r="D23" s="278" t="s">
        <v>149</v>
      </c>
      <c r="E23" s="273"/>
      <c r="F23" s="217">
        <v>0</v>
      </c>
      <c r="G23" s="217">
        <v>0</v>
      </c>
      <c r="H23" s="217">
        <v>0</v>
      </c>
      <c r="I23" s="217">
        <v>0</v>
      </c>
      <c r="J23" s="217">
        <v>0</v>
      </c>
      <c r="K23" s="218"/>
      <c r="N23" s="222"/>
      <c r="O23" s="222"/>
    </row>
    <row r="24" spans="2:16">
      <c r="C24" s="294"/>
      <c r="D24" s="278" t="s">
        <v>150</v>
      </c>
      <c r="E24" s="273"/>
      <c r="F24" s="217">
        <v>0</v>
      </c>
      <c r="G24" s="217">
        <v>0</v>
      </c>
      <c r="H24" s="217">
        <v>0</v>
      </c>
      <c r="I24" s="217">
        <v>0</v>
      </c>
      <c r="J24" s="217">
        <v>0</v>
      </c>
      <c r="K24" s="218"/>
      <c r="M24" s="225"/>
      <c r="N24" s="226"/>
      <c r="O24" s="226"/>
    </row>
    <row r="25" spans="2:16">
      <c r="C25" s="294"/>
      <c r="D25" s="278" t="s">
        <v>151</v>
      </c>
      <c r="E25" s="273"/>
      <c r="F25" s="217">
        <v>0</v>
      </c>
      <c r="G25" s="217">
        <v>0</v>
      </c>
      <c r="H25" s="217">
        <v>0</v>
      </c>
      <c r="I25" s="217">
        <v>0</v>
      </c>
      <c r="J25" s="217">
        <v>0</v>
      </c>
      <c r="K25" s="218"/>
    </row>
    <row r="26" spans="2:16" ht="18" customHeight="1">
      <c r="C26" s="291" t="s">
        <v>109</v>
      </c>
      <c r="D26" s="273" t="s">
        <v>119</v>
      </c>
      <c r="E26" s="273"/>
      <c r="F26" s="217">
        <v>0</v>
      </c>
      <c r="G26" s="217">
        <v>0</v>
      </c>
      <c r="H26" s="217">
        <v>0</v>
      </c>
      <c r="I26" s="217">
        <v>0</v>
      </c>
      <c r="J26" s="217">
        <v>0</v>
      </c>
      <c r="K26" s="218"/>
    </row>
    <row r="27" spans="2:16" ht="19.5" thickBot="1">
      <c r="C27" s="291"/>
      <c r="D27" s="273" t="s">
        <v>120</v>
      </c>
      <c r="E27" s="273"/>
      <c r="F27" s="217">
        <v>0</v>
      </c>
      <c r="G27" s="217">
        <v>0</v>
      </c>
      <c r="H27" s="217">
        <v>0</v>
      </c>
      <c r="I27" s="217">
        <v>0</v>
      </c>
      <c r="J27" s="217">
        <v>0</v>
      </c>
      <c r="K27" s="218"/>
    </row>
    <row r="28" spans="2:16" ht="19.5" thickBot="1">
      <c r="B28" s="275" t="s">
        <v>162</v>
      </c>
      <c r="C28" s="275"/>
      <c r="D28" s="275"/>
      <c r="E28" s="275"/>
      <c r="F28" s="220">
        <f>IF($A$1="国公立",F29-F40,F30+F31-F40)</f>
        <v>1250</v>
      </c>
      <c r="G28" s="220">
        <f>IF($A$1="国公立",G29-G40,G30+G31-G40)</f>
        <v>1250</v>
      </c>
      <c r="H28" s="220">
        <f>IF($A$1="国公立",H29-H40,H30+H31-H40)</f>
        <v>1250</v>
      </c>
      <c r="I28" s="220">
        <f>IF($A$1="国公立",I29-I40,I30+I31-I40)</f>
        <v>1250</v>
      </c>
      <c r="J28" s="220">
        <f>IF($A$1="国公立",J29-J40,J30+J31-J40)</f>
        <v>1250</v>
      </c>
      <c r="K28" s="216">
        <f t="shared" ref="K28" si="3">SUM(F28:J28)/5</f>
        <v>1250</v>
      </c>
    </row>
    <row r="29" spans="2:16" ht="18" customHeight="1">
      <c r="C29" s="200" t="s">
        <v>106</v>
      </c>
      <c r="D29" s="274" t="s">
        <v>121</v>
      </c>
      <c r="E29" s="274"/>
      <c r="F29" s="217">
        <v>1250</v>
      </c>
      <c r="G29" s="217">
        <v>1250</v>
      </c>
      <c r="H29" s="217">
        <v>1250</v>
      </c>
      <c r="I29" s="217">
        <v>1250</v>
      </c>
      <c r="J29" s="217">
        <v>1250</v>
      </c>
      <c r="K29" s="218"/>
    </row>
    <row r="30" spans="2:16" ht="18" customHeight="1">
      <c r="C30" s="291" t="s">
        <v>109</v>
      </c>
      <c r="D30" s="273" t="s">
        <v>122</v>
      </c>
      <c r="E30" s="273"/>
      <c r="F30" s="217">
        <v>0</v>
      </c>
      <c r="G30" s="217">
        <v>0</v>
      </c>
      <c r="H30" s="217">
        <v>0</v>
      </c>
      <c r="I30" s="217">
        <v>0</v>
      </c>
      <c r="J30" s="217">
        <v>0</v>
      </c>
      <c r="K30" s="218"/>
    </row>
    <row r="31" spans="2:16" ht="18" customHeight="1" thickBot="1">
      <c r="C31" s="291"/>
      <c r="D31" s="273" t="s">
        <v>123</v>
      </c>
      <c r="E31" s="273"/>
      <c r="F31" s="217">
        <v>0</v>
      </c>
      <c r="G31" s="217">
        <v>0</v>
      </c>
      <c r="H31" s="217">
        <v>0</v>
      </c>
      <c r="I31" s="217">
        <v>0</v>
      </c>
      <c r="J31" s="217">
        <v>0</v>
      </c>
      <c r="K31" s="218"/>
    </row>
    <row r="32" spans="2:16" ht="18" customHeight="1" thickBot="1">
      <c r="B32" s="276" t="s">
        <v>163</v>
      </c>
      <c r="C32" s="276"/>
      <c r="D32" s="276"/>
      <c r="E32" s="276"/>
      <c r="F32" s="220">
        <f>IF($A$1="国公立",F33,F34)</f>
        <v>700</v>
      </c>
      <c r="G32" s="220">
        <f>IF($A$1="国公立",G33,G34)</f>
        <v>700</v>
      </c>
      <c r="H32" s="220">
        <f>IF($A$1="国公立",H33,H34)</f>
        <v>700</v>
      </c>
      <c r="I32" s="220">
        <f>IF($A$1="国公立",I33,I34)</f>
        <v>700</v>
      </c>
      <c r="J32" s="220">
        <f>IF($A$1="国公立",J33,J34)</f>
        <v>700</v>
      </c>
      <c r="K32" s="216">
        <f>SUM(F32:J32)/5</f>
        <v>700</v>
      </c>
    </row>
    <row r="33" spans="1:15" ht="18" customHeight="1">
      <c r="C33" s="200" t="s">
        <v>106</v>
      </c>
      <c r="D33" s="274" t="s">
        <v>124</v>
      </c>
      <c r="E33" s="274"/>
      <c r="F33" s="217">
        <v>700</v>
      </c>
      <c r="G33" s="217">
        <v>700</v>
      </c>
      <c r="H33" s="217">
        <v>700</v>
      </c>
      <c r="I33" s="217">
        <v>700</v>
      </c>
      <c r="J33" s="217">
        <v>700</v>
      </c>
      <c r="K33" s="218"/>
    </row>
    <row r="34" spans="1:15" ht="18" customHeight="1" thickBot="1">
      <c r="C34" s="201" t="s">
        <v>109</v>
      </c>
      <c r="D34" s="273" t="s">
        <v>125</v>
      </c>
      <c r="E34" s="273"/>
      <c r="F34" s="217">
        <v>0</v>
      </c>
      <c r="G34" s="217">
        <v>0</v>
      </c>
      <c r="H34" s="217">
        <v>0</v>
      </c>
      <c r="I34" s="217">
        <v>0</v>
      </c>
      <c r="J34" s="217">
        <v>0</v>
      </c>
      <c r="K34" s="218"/>
    </row>
    <row r="35" spans="1:15" ht="18" customHeight="1" thickBot="1">
      <c r="B35" s="276" t="s">
        <v>164</v>
      </c>
      <c r="C35" s="276"/>
      <c r="D35" s="276"/>
      <c r="E35" s="276"/>
      <c r="F35" s="220">
        <f>IF($A$1="国公立",SUM(F36,F37),F38)</f>
        <v>400</v>
      </c>
      <c r="G35" s="220">
        <f t="shared" ref="G35:J35" si="4">IF($A$1="国公立",SUM(G36,G37),G38)</f>
        <v>400</v>
      </c>
      <c r="H35" s="220">
        <f t="shared" si="4"/>
        <v>400</v>
      </c>
      <c r="I35" s="220">
        <f t="shared" si="4"/>
        <v>400</v>
      </c>
      <c r="J35" s="220">
        <f t="shared" si="4"/>
        <v>400</v>
      </c>
      <c r="K35" s="216">
        <f>SUM(F35:J35)/5</f>
        <v>400</v>
      </c>
      <c r="N35" s="222"/>
      <c r="O35" s="222"/>
    </row>
    <row r="36" spans="1:15" ht="18" customHeight="1">
      <c r="C36" s="293" t="s">
        <v>106</v>
      </c>
      <c r="D36" s="274" t="s">
        <v>126</v>
      </c>
      <c r="E36" s="274"/>
      <c r="F36" s="217">
        <v>400</v>
      </c>
      <c r="G36" s="217">
        <v>400</v>
      </c>
      <c r="H36" s="217">
        <v>400</v>
      </c>
      <c r="I36" s="217">
        <v>400</v>
      </c>
      <c r="J36" s="217">
        <v>400</v>
      </c>
      <c r="K36" s="218"/>
      <c r="N36" s="223"/>
      <c r="O36" s="223"/>
    </row>
    <row r="37" spans="1:15" ht="18" customHeight="1">
      <c r="C37" s="294"/>
      <c r="D37" s="273" t="s">
        <v>215</v>
      </c>
      <c r="E37" s="273"/>
      <c r="F37" s="217">
        <v>0</v>
      </c>
      <c r="G37" s="217">
        <v>0</v>
      </c>
      <c r="H37" s="217">
        <v>0</v>
      </c>
      <c r="I37" s="217">
        <v>0</v>
      </c>
      <c r="J37" s="217">
        <v>0</v>
      </c>
      <c r="K37" s="218"/>
      <c r="N37" s="222"/>
      <c r="O37" s="222"/>
    </row>
    <row r="38" spans="1:15" ht="18" customHeight="1">
      <c r="C38" s="201" t="s">
        <v>109</v>
      </c>
      <c r="D38" s="273" t="s">
        <v>127</v>
      </c>
      <c r="E38" s="273"/>
      <c r="F38" s="217">
        <v>0</v>
      </c>
      <c r="G38" s="217">
        <v>0</v>
      </c>
      <c r="H38" s="217">
        <v>0</v>
      </c>
      <c r="I38" s="217">
        <v>0</v>
      </c>
      <c r="J38" s="217">
        <v>0</v>
      </c>
      <c r="N38" s="223"/>
      <c r="O38" s="223"/>
    </row>
    <row r="40" spans="1:15" ht="18" customHeight="1">
      <c r="B40" s="275" t="s">
        <v>171</v>
      </c>
      <c r="C40" s="275"/>
      <c r="D40" s="275"/>
      <c r="E40" s="275"/>
      <c r="F40" s="220">
        <f>SUM(F41:F44)</f>
        <v>0</v>
      </c>
      <c r="G40" s="220">
        <f t="shared" ref="G40:I40" si="5">SUM(G41:G44)</f>
        <v>0</v>
      </c>
      <c r="H40" s="220">
        <f t="shared" si="5"/>
        <v>0</v>
      </c>
      <c r="I40" s="220">
        <f t="shared" si="5"/>
        <v>0</v>
      </c>
      <c r="J40" s="220">
        <f>SUM(J41:J44)</f>
        <v>0</v>
      </c>
      <c r="K40" s="218"/>
    </row>
    <row r="41" spans="1:15">
      <c r="C41" s="292" t="s">
        <v>128</v>
      </c>
      <c r="D41" s="292"/>
      <c r="E41" s="292"/>
      <c r="F41" s="217">
        <v>0</v>
      </c>
      <c r="G41" s="217">
        <v>0</v>
      </c>
      <c r="H41" s="217">
        <v>0</v>
      </c>
      <c r="I41" s="217">
        <v>0</v>
      </c>
      <c r="J41" s="217">
        <v>0</v>
      </c>
      <c r="K41" s="218"/>
    </row>
    <row r="42" spans="1:15">
      <c r="C42" s="277" t="s">
        <v>128</v>
      </c>
      <c r="D42" s="277"/>
      <c r="E42" s="277"/>
      <c r="F42" s="217">
        <v>0</v>
      </c>
      <c r="G42" s="217">
        <v>0</v>
      </c>
      <c r="H42" s="217">
        <v>0</v>
      </c>
      <c r="I42" s="217">
        <v>0</v>
      </c>
      <c r="J42" s="217">
        <v>0</v>
      </c>
      <c r="K42" s="218"/>
    </row>
    <row r="43" spans="1:15">
      <c r="C43" s="277" t="s">
        <v>128</v>
      </c>
      <c r="D43" s="277"/>
      <c r="E43" s="277"/>
      <c r="F43" s="217">
        <v>0</v>
      </c>
      <c r="G43" s="217">
        <v>0</v>
      </c>
      <c r="H43" s="217">
        <v>0</v>
      </c>
      <c r="I43" s="217">
        <v>0</v>
      </c>
      <c r="J43" s="217">
        <v>0</v>
      </c>
      <c r="K43" s="218"/>
    </row>
    <row r="44" spans="1:15">
      <c r="C44" s="277" t="s">
        <v>129</v>
      </c>
      <c r="D44" s="277"/>
      <c r="E44" s="277"/>
      <c r="F44" s="217">
        <v>0</v>
      </c>
      <c r="G44" s="217">
        <v>0</v>
      </c>
      <c r="H44" s="217">
        <v>0</v>
      </c>
      <c r="I44" s="217">
        <v>0</v>
      </c>
      <c r="J44" s="217">
        <v>0</v>
      </c>
      <c r="K44" s="218"/>
    </row>
    <row r="45" spans="1:15">
      <c r="F45" s="218"/>
      <c r="G45" s="218"/>
      <c r="H45" s="218"/>
      <c r="I45" s="218"/>
      <c r="J45" s="218"/>
      <c r="K45" s="218"/>
    </row>
    <row r="46" spans="1:15" ht="24.75" thickBot="1">
      <c r="A46" s="228" t="s">
        <v>219</v>
      </c>
      <c r="B46" s="229"/>
      <c r="C46" s="229"/>
      <c r="D46" s="229"/>
      <c r="E46" s="229"/>
      <c r="F46" s="229"/>
      <c r="G46" s="229"/>
      <c r="H46" s="229"/>
      <c r="I46" s="229"/>
      <c r="J46" s="229"/>
    </row>
    <row r="47" spans="1:15" ht="19.5" thickBot="1">
      <c r="B47" s="259"/>
      <c r="C47" s="280" t="s">
        <v>220</v>
      </c>
      <c r="D47" s="280"/>
      <c r="E47" s="280"/>
      <c r="F47" s="217">
        <v>200</v>
      </c>
      <c r="G47" s="217">
        <v>200</v>
      </c>
      <c r="H47" s="217">
        <v>200</v>
      </c>
      <c r="I47" s="217">
        <v>200</v>
      </c>
      <c r="J47" s="217">
        <v>200</v>
      </c>
      <c r="K47" s="216">
        <f>SUM(F47:J47)/5</f>
        <v>200</v>
      </c>
    </row>
    <row r="48" spans="1:15">
      <c r="B48" s="256"/>
      <c r="C48" s="257"/>
      <c r="D48" s="256"/>
      <c r="E48" s="256"/>
      <c r="F48" s="258"/>
      <c r="G48" s="258"/>
      <c r="H48" s="258"/>
      <c r="I48" s="258"/>
      <c r="J48" s="258"/>
      <c r="K48" s="258"/>
    </row>
    <row r="49" spans="1:11" ht="24.75" thickBot="1">
      <c r="A49" s="228" t="s">
        <v>172</v>
      </c>
      <c r="B49" s="229"/>
      <c r="C49" s="229"/>
      <c r="D49" s="229"/>
      <c r="E49" s="229"/>
      <c r="F49" s="229"/>
      <c r="G49" s="229"/>
      <c r="H49" s="229"/>
      <c r="I49" s="229"/>
      <c r="J49" s="229"/>
    </row>
    <row r="50" spans="1:11" ht="19.149999999999999" customHeight="1" thickBot="1">
      <c r="B50" s="297" t="s">
        <v>106</v>
      </c>
      <c r="C50" s="279" t="s">
        <v>152</v>
      </c>
      <c r="D50" s="274"/>
      <c r="E50" s="274"/>
      <c r="F50" s="227">
        <v>0</v>
      </c>
      <c r="G50" s="227">
        <v>0</v>
      </c>
      <c r="H50" s="227">
        <v>0</v>
      </c>
      <c r="I50" s="227">
        <v>0</v>
      </c>
      <c r="J50" s="227">
        <v>0</v>
      </c>
      <c r="K50" s="230">
        <f>AVERAGE(F50:J50)</f>
        <v>0</v>
      </c>
    </row>
    <row r="51" spans="1:11" ht="19.149999999999999" customHeight="1" thickBot="1">
      <c r="B51" s="298"/>
      <c r="C51" s="278" t="s">
        <v>153</v>
      </c>
      <c r="D51" s="273"/>
      <c r="E51" s="273"/>
      <c r="F51" s="227">
        <v>0</v>
      </c>
      <c r="G51" s="227">
        <v>0</v>
      </c>
      <c r="H51" s="227">
        <v>0</v>
      </c>
      <c r="I51" s="227">
        <v>0</v>
      </c>
      <c r="J51" s="227">
        <v>0</v>
      </c>
      <c r="K51" s="230">
        <f>AVERAGE(F51:J51)</f>
        <v>0</v>
      </c>
    </row>
    <row r="52" spans="1:11" ht="19.149999999999999" customHeight="1" thickBot="1">
      <c r="B52" s="298"/>
      <c r="C52" s="278" t="s">
        <v>154</v>
      </c>
      <c r="D52" s="273"/>
      <c r="E52" s="273"/>
      <c r="F52" s="227">
        <v>0</v>
      </c>
      <c r="G52" s="227">
        <v>0</v>
      </c>
      <c r="H52" s="227">
        <v>0</v>
      </c>
      <c r="I52" s="227">
        <v>0</v>
      </c>
      <c r="J52" s="227">
        <v>0</v>
      </c>
      <c r="K52" s="230">
        <f>AVERAGE(F52:J52)</f>
        <v>0</v>
      </c>
    </row>
    <row r="53" spans="1:11" ht="19.5" thickBot="1">
      <c r="B53" s="298"/>
      <c r="C53" s="278" t="s">
        <v>155</v>
      </c>
      <c r="D53" s="273"/>
      <c r="E53" s="273"/>
      <c r="F53" s="227">
        <v>0</v>
      </c>
      <c r="G53" s="227">
        <v>0</v>
      </c>
      <c r="H53" s="227">
        <v>0</v>
      </c>
      <c r="I53" s="227">
        <v>0</v>
      </c>
      <c r="J53" s="227">
        <v>0</v>
      </c>
      <c r="K53" s="230">
        <f t="shared" ref="K53:K67" si="6">AVERAGE(F53:J53)</f>
        <v>0</v>
      </c>
    </row>
    <row r="54" spans="1:11" ht="35.450000000000003" customHeight="1" thickBot="1">
      <c r="B54" s="298"/>
      <c r="C54" s="299" t="s">
        <v>169</v>
      </c>
      <c r="D54" s="301"/>
      <c r="E54" s="301"/>
      <c r="F54" s="227">
        <v>0</v>
      </c>
      <c r="G54" s="227">
        <v>0</v>
      </c>
      <c r="H54" s="227">
        <v>0</v>
      </c>
      <c r="I54" s="227">
        <v>0</v>
      </c>
      <c r="J54" s="227">
        <v>0</v>
      </c>
      <c r="K54" s="230">
        <f t="shared" ref="K54" si="7">AVERAGE(F54:J54)</f>
        <v>0</v>
      </c>
    </row>
    <row r="55" spans="1:11" ht="19.5" thickBot="1">
      <c r="B55" s="298"/>
      <c r="C55" s="273" t="s">
        <v>130</v>
      </c>
      <c r="D55" s="273"/>
      <c r="E55" s="273"/>
      <c r="F55" s="214">
        <f>SUM(F56:F58)</f>
        <v>0</v>
      </c>
      <c r="G55" s="214">
        <f t="shared" ref="G55:J55" si="8">SUM(G56:G58)</f>
        <v>0</v>
      </c>
      <c r="H55" s="214">
        <f t="shared" si="8"/>
        <v>0</v>
      </c>
      <c r="I55" s="214">
        <f t="shared" si="8"/>
        <v>0</v>
      </c>
      <c r="J55" s="214">
        <f t="shared" si="8"/>
        <v>0</v>
      </c>
      <c r="K55" s="230">
        <f t="shared" si="6"/>
        <v>0</v>
      </c>
    </row>
    <row r="56" spans="1:11" ht="19.5" thickBot="1">
      <c r="B56" s="298"/>
      <c r="C56" s="277" t="s">
        <v>131</v>
      </c>
      <c r="D56" s="277"/>
      <c r="E56" s="277"/>
      <c r="F56" s="227">
        <v>0</v>
      </c>
      <c r="G56" s="227">
        <v>0</v>
      </c>
      <c r="H56" s="227">
        <v>0</v>
      </c>
      <c r="I56" s="227">
        <v>0</v>
      </c>
      <c r="J56" s="227">
        <v>0</v>
      </c>
      <c r="K56" s="230">
        <f t="shared" si="6"/>
        <v>0</v>
      </c>
    </row>
    <row r="57" spans="1:11" ht="19.5" thickBot="1">
      <c r="B57" s="298"/>
      <c r="C57" s="277" t="s">
        <v>131</v>
      </c>
      <c r="D57" s="277"/>
      <c r="E57" s="277"/>
      <c r="F57" s="227">
        <v>0</v>
      </c>
      <c r="G57" s="227">
        <v>0</v>
      </c>
      <c r="H57" s="227">
        <v>0</v>
      </c>
      <c r="I57" s="227">
        <v>0</v>
      </c>
      <c r="J57" s="227">
        <v>0</v>
      </c>
      <c r="K57" s="230">
        <f t="shared" ref="K57" si="9">AVERAGE(F57:J57)</f>
        <v>0</v>
      </c>
    </row>
    <row r="58" spans="1:11" ht="19.5" thickBot="1">
      <c r="B58" s="298"/>
      <c r="C58" s="277" t="s">
        <v>132</v>
      </c>
      <c r="D58" s="277"/>
      <c r="E58" s="277"/>
      <c r="F58" s="227">
        <v>0</v>
      </c>
      <c r="G58" s="227">
        <v>0</v>
      </c>
      <c r="H58" s="227">
        <v>0</v>
      </c>
      <c r="I58" s="227">
        <v>0</v>
      </c>
      <c r="J58" s="227">
        <v>0</v>
      </c>
      <c r="K58" s="230">
        <f t="shared" ref="K58" si="10">AVERAGE(F58:J58)</f>
        <v>0</v>
      </c>
    </row>
    <row r="59" spans="1:11" ht="19.5" thickBot="1">
      <c r="B59" s="298"/>
      <c r="C59" s="273" t="s">
        <v>133</v>
      </c>
      <c r="D59" s="273"/>
      <c r="E59" s="273"/>
      <c r="F59" s="214">
        <f>SUM(F60:F62)</f>
        <v>0</v>
      </c>
      <c r="G59" s="214">
        <f t="shared" ref="G59" si="11">SUM(G60:G62)</f>
        <v>0</v>
      </c>
      <c r="H59" s="214">
        <f t="shared" ref="H59" si="12">SUM(H60:H62)</f>
        <v>0</v>
      </c>
      <c r="I59" s="214">
        <f t="shared" ref="I59" si="13">SUM(I60:I62)</f>
        <v>0</v>
      </c>
      <c r="J59" s="214">
        <f t="shared" ref="J59" si="14">SUM(J60:J62)</f>
        <v>0</v>
      </c>
      <c r="K59" s="230">
        <f t="shared" si="6"/>
        <v>0</v>
      </c>
    </row>
    <row r="60" spans="1:11" ht="19.5" thickBot="1">
      <c r="B60" s="298"/>
      <c r="C60" s="277" t="s">
        <v>131</v>
      </c>
      <c r="D60" s="277"/>
      <c r="E60" s="277"/>
      <c r="F60" s="227">
        <v>0</v>
      </c>
      <c r="G60" s="227">
        <v>0</v>
      </c>
      <c r="H60" s="227">
        <v>0</v>
      </c>
      <c r="I60" s="227">
        <v>0</v>
      </c>
      <c r="J60" s="227">
        <v>0</v>
      </c>
      <c r="K60" s="230">
        <f t="shared" ref="K60:K62" si="15">AVERAGE(F60:J60)</f>
        <v>0</v>
      </c>
    </row>
    <row r="61" spans="1:11" ht="19.5" thickBot="1">
      <c r="B61" s="298"/>
      <c r="C61" s="277" t="s">
        <v>131</v>
      </c>
      <c r="D61" s="277"/>
      <c r="E61" s="277"/>
      <c r="F61" s="227">
        <v>0</v>
      </c>
      <c r="G61" s="227">
        <v>0</v>
      </c>
      <c r="H61" s="227">
        <v>0</v>
      </c>
      <c r="I61" s="227">
        <v>0</v>
      </c>
      <c r="J61" s="227">
        <v>0</v>
      </c>
      <c r="K61" s="230">
        <f t="shared" si="15"/>
        <v>0</v>
      </c>
    </row>
    <row r="62" spans="1:11" ht="19.5" thickBot="1">
      <c r="B62" s="298"/>
      <c r="C62" s="277" t="s">
        <v>132</v>
      </c>
      <c r="D62" s="277"/>
      <c r="E62" s="277"/>
      <c r="F62" s="227">
        <v>0</v>
      </c>
      <c r="G62" s="227">
        <v>0</v>
      </c>
      <c r="H62" s="227">
        <v>0</v>
      </c>
      <c r="I62" s="227">
        <v>0</v>
      </c>
      <c r="J62" s="227">
        <v>0</v>
      </c>
      <c r="K62" s="230">
        <f t="shared" si="15"/>
        <v>0</v>
      </c>
    </row>
    <row r="63" spans="1:11" ht="35.450000000000003" customHeight="1" thickBot="1">
      <c r="B63" s="296" t="s">
        <v>109</v>
      </c>
      <c r="C63" s="302" t="s">
        <v>165</v>
      </c>
      <c r="D63" s="273"/>
      <c r="E63" s="273"/>
      <c r="F63" s="227">
        <v>0</v>
      </c>
      <c r="G63" s="227">
        <v>0</v>
      </c>
      <c r="H63" s="227">
        <v>0</v>
      </c>
      <c r="I63" s="227">
        <v>0</v>
      </c>
      <c r="J63" s="227">
        <v>0</v>
      </c>
      <c r="K63" s="230">
        <f t="shared" si="6"/>
        <v>0</v>
      </c>
    </row>
    <row r="64" spans="1:11" ht="19.5" thickBot="1">
      <c r="B64" s="296"/>
      <c r="C64" s="278" t="s">
        <v>156</v>
      </c>
      <c r="D64" s="273"/>
      <c r="E64" s="273"/>
      <c r="F64" s="227">
        <v>0</v>
      </c>
      <c r="G64" s="227">
        <v>0</v>
      </c>
      <c r="H64" s="227">
        <v>0</v>
      </c>
      <c r="I64" s="227">
        <v>0</v>
      </c>
      <c r="J64" s="227">
        <v>0</v>
      </c>
      <c r="K64" s="230">
        <f t="shared" ref="K64" si="16">AVERAGE(F64:J64)</f>
        <v>0</v>
      </c>
    </row>
    <row r="65" spans="2:11" ht="19.5" thickBot="1">
      <c r="B65" s="296"/>
      <c r="C65" s="278" t="s">
        <v>157</v>
      </c>
      <c r="D65" s="273"/>
      <c r="E65" s="273"/>
      <c r="F65" s="227">
        <v>0</v>
      </c>
      <c r="G65" s="227">
        <v>0</v>
      </c>
      <c r="H65" s="227">
        <v>0</v>
      </c>
      <c r="I65" s="227">
        <v>0</v>
      </c>
      <c r="J65" s="227">
        <v>0</v>
      </c>
      <c r="K65" s="230">
        <f t="shared" si="6"/>
        <v>0</v>
      </c>
    </row>
    <row r="66" spans="2:11" ht="35.450000000000003" customHeight="1" thickBot="1">
      <c r="B66" s="296"/>
      <c r="C66" s="299" t="s">
        <v>169</v>
      </c>
      <c r="D66" s="300"/>
      <c r="E66" s="300"/>
      <c r="F66" s="227">
        <v>0</v>
      </c>
      <c r="G66" s="227">
        <v>0</v>
      </c>
      <c r="H66" s="227">
        <v>0</v>
      </c>
      <c r="I66" s="227">
        <v>0</v>
      </c>
      <c r="J66" s="227">
        <v>0</v>
      </c>
      <c r="K66" s="230">
        <f t="shared" ref="K66" si="17">AVERAGE(F66:J66)</f>
        <v>0</v>
      </c>
    </row>
    <row r="67" spans="2:11" ht="19.5" thickBot="1">
      <c r="B67" s="296"/>
      <c r="C67" s="273" t="s">
        <v>130</v>
      </c>
      <c r="D67" s="273"/>
      <c r="E67" s="273"/>
      <c r="F67" s="214">
        <f>SUM(F68:F70)</f>
        <v>0</v>
      </c>
      <c r="G67" s="214">
        <f t="shared" ref="G67" si="18">SUM(G68:G70)</f>
        <v>0</v>
      </c>
      <c r="H67" s="214">
        <f t="shared" ref="H67" si="19">SUM(H68:H70)</f>
        <v>0</v>
      </c>
      <c r="I67" s="214">
        <f t="shared" ref="I67" si="20">SUM(I68:I70)</f>
        <v>0</v>
      </c>
      <c r="J67" s="214">
        <f t="shared" ref="J67" si="21">SUM(J68:J70)</f>
        <v>0</v>
      </c>
      <c r="K67" s="230">
        <f t="shared" si="6"/>
        <v>0</v>
      </c>
    </row>
    <row r="68" spans="2:11" ht="19.5" thickBot="1">
      <c r="B68" s="296"/>
      <c r="C68" s="277" t="s">
        <v>131</v>
      </c>
      <c r="D68" s="277"/>
      <c r="E68" s="277"/>
      <c r="F68" s="227">
        <v>0</v>
      </c>
      <c r="G68" s="227">
        <v>0</v>
      </c>
      <c r="H68" s="227">
        <v>0</v>
      </c>
      <c r="I68" s="227">
        <v>0</v>
      </c>
      <c r="J68" s="227">
        <v>0</v>
      </c>
      <c r="K68" s="230">
        <f t="shared" ref="K68:K69" si="22">AVERAGE(F68:J68)</f>
        <v>0</v>
      </c>
    </row>
    <row r="69" spans="2:11" ht="19.5" thickBot="1">
      <c r="B69" s="296"/>
      <c r="C69" s="277" t="s">
        <v>131</v>
      </c>
      <c r="D69" s="277"/>
      <c r="E69" s="277"/>
      <c r="F69" s="227">
        <v>0</v>
      </c>
      <c r="G69" s="227">
        <v>0</v>
      </c>
      <c r="H69" s="227">
        <v>0</v>
      </c>
      <c r="I69" s="227">
        <v>0</v>
      </c>
      <c r="J69" s="227">
        <v>0</v>
      </c>
      <c r="K69" s="230">
        <f t="shared" si="22"/>
        <v>0</v>
      </c>
    </row>
    <row r="70" spans="2:11" ht="19.5" thickBot="1">
      <c r="B70" s="296"/>
      <c r="C70" s="277" t="s">
        <v>132</v>
      </c>
      <c r="D70" s="277"/>
      <c r="E70" s="277"/>
      <c r="F70" s="227">
        <v>0</v>
      </c>
      <c r="G70" s="227">
        <v>0</v>
      </c>
      <c r="H70" s="227">
        <v>0</v>
      </c>
      <c r="I70" s="227">
        <v>0</v>
      </c>
      <c r="J70" s="227">
        <v>0</v>
      </c>
      <c r="K70" s="230">
        <f t="shared" ref="K70" si="23">AVERAGE(F70:J70)</f>
        <v>0</v>
      </c>
    </row>
    <row r="71" spans="2:11">
      <c r="B71" s="296"/>
      <c r="C71" s="273" t="s">
        <v>133</v>
      </c>
      <c r="D71" s="273"/>
      <c r="E71" s="273"/>
      <c r="F71" s="214">
        <f>SUM(F72:F74)</f>
        <v>0</v>
      </c>
      <c r="G71" s="214">
        <f t="shared" ref="G71" si="24">SUM(G72:G74)</f>
        <v>0</v>
      </c>
      <c r="H71" s="214">
        <f t="shared" ref="H71" si="25">SUM(H72:H74)</f>
        <v>0</v>
      </c>
      <c r="I71" s="214">
        <f t="shared" ref="I71" si="26">SUM(I72:I74)</f>
        <v>0</v>
      </c>
      <c r="J71" s="214">
        <f t="shared" ref="J71" si="27">SUM(J72:J74)</f>
        <v>0</v>
      </c>
      <c r="K71" s="230">
        <f>AVERAGE(F71:J71)</f>
        <v>0</v>
      </c>
    </row>
    <row r="72" spans="2:11" ht="19.5" thickBot="1">
      <c r="B72" s="296"/>
      <c r="C72" s="277" t="s">
        <v>131</v>
      </c>
      <c r="D72" s="277"/>
      <c r="E72" s="277"/>
      <c r="F72" s="227">
        <v>0</v>
      </c>
      <c r="G72" s="227">
        <v>0</v>
      </c>
      <c r="H72" s="227">
        <v>0</v>
      </c>
      <c r="I72" s="227">
        <v>0</v>
      </c>
      <c r="J72" s="227">
        <v>0</v>
      </c>
      <c r="K72" s="230">
        <f t="shared" ref="K72:K74" si="28">AVERAGE(F72:J72)</f>
        <v>0</v>
      </c>
    </row>
    <row r="73" spans="2:11" ht="19.5" thickBot="1">
      <c r="B73" s="296"/>
      <c r="C73" s="277" t="s">
        <v>131</v>
      </c>
      <c r="D73" s="277"/>
      <c r="E73" s="277"/>
      <c r="F73" s="227">
        <v>0</v>
      </c>
      <c r="G73" s="227">
        <v>0</v>
      </c>
      <c r="H73" s="227">
        <v>0</v>
      </c>
      <c r="I73" s="227">
        <v>0</v>
      </c>
      <c r="J73" s="227">
        <v>0</v>
      </c>
      <c r="K73" s="230">
        <f t="shared" si="28"/>
        <v>0</v>
      </c>
    </row>
    <row r="74" spans="2:11" ht="19.5" thickBot="1">
      <c r="B74" s="296"/>
      <c r="C74" s="277" t="s">
        <v>132</v>
      </c>
      <c r="D74" s="277"/>
      <c r="E74" s="277"/>
      <c r="F74" s="227">
        <v>0</v>
      </c>
      <c r="G74" s="227">
        <v>0</v>
      </c>
      <c r="H74" s="227">
        <v>0</v>
      </c>
      <c r="I74" s="227">
        <v>0</v>
      </c>
      <c r="J74" s="227">
        <v>0</v>
      </c>
      <c r="K74" s="230">
        <f t="shared" si="28"/>
        <v>0</v>
      </c>
    </row>
  </sheetData>
  <mergeCells count="78">
    <mergeCell ref="B63:B74"/>
    <mergeCell ref="B50:B62"/>
    <mergeCell ref="C66:E66"/>
    <mergeCell ref="C54:E54"/>
    <mergeCell ref="C72:E72"/>
    <mergeCell ref="C73:E73"/>
    <mergeCell ref="C74:E74"/>
    <mergeCell ref="C65:E65"/>
    <mergeCell ref="C63:E63"/>
    <mergeCell ref="C64:E64"/>
    <mergeCell ref="C60:E60"/>
    <mergeCell ref="C61:E61"/>
    <mergeCell ref="C62:E62"/>
    <mergeCell ref="C71:E71"/>
    <mergeCell ref="C67:E67"/>
    <mergeCell ref="C68:E68"/>
    <mergeCell ref="D12:E12"/>
    <mergeCell ref="C14:C18"/>
    <mergeCell ref="D22:E22"/>
    <mergeCell ref="D21:E21"/>
    <mergeCell ref="D20:E20"/>
    <mergeCell ref="D18:E18"/>
    <mergeCell ref="D17:E17"/>
    <mergeCell ref="D15:E15"/>
    <mergeCell ref="D14:E14"/>
    <mergeCell ref="D16:E16"/>
    <mergeCell ref="C11:C13"/>
    <mergeCell ref="D13:E13"/>
    <mergeCell ref="C20:C25"/>
    <mergeCell ref="D25:E25"/>
    <mergeCell ref="D24:E24"/>
    <mergeCell ref="D23:E23"/>
    <mergeCell ref="C70:E70"/>
    <mergeCell ref="C69:E69"/>
    <mergeCell ref="D11:E11"/>
    <mergeCell ref="C7:E7"/>
    <mergeCell ref="A9:E9"/>
    <mergeCell ref="C43:E43"/>
    <mergeCell ref="C42:E42"/>
    <mergeCell ref="B35:E35"/>
    <mergeCell ref="D27:E27"/>
    <mergeCell ref="D26:E26"/>
    <mergeCell ref="C26:C27"/>
    <mergeCell ref="C41:E41"/>
    <mergeCell ref="C36:C37"/>
    <mergeCell ref="C30:C31"/>
    <mergeCell ref="B10:E10"/>
    <mergeCell ref="B19:E19"/>
    <mergeCell ref="A1:C2"/>
    <mergeCell ref="D1:E2"/>
    <mergeCell ref="B4:B5"/>
    <mergeCell ref="B6:B7"/>
    <mergeCell ref="A3:E3"/>
    <mergeCell ref="C4:E4"/>
    <mergeCell ref="C6:E6"/>
    <mergeCell ref="C5:E5"/>
    <mergeCell ref="C53:E53"/>
    <mergeCell ref="C50:E50"/>
    <mergeCell ref="C51:E51"/>
    <mergeCell ref="C52:E52"/>
    <mergeCell ref="B40:E40"/>
    <mergeCell ref="C44:E44"/>
    <mergeCell ref="C47:E47"/>
    <mergeCell ref="C56:E56"/>
    <mergeCell ref="C57:E57"/>
    <mergeCell ref="C58:E58"/>
    <mergeCell ref="C59:E59"/>
    <mergeCell ref="C55:E55"/>
    <mergeCell ref="D34:E34"/>
    <mergeCell ref="D31:E31"/>
    <mergeCell ref="D37:E37"/>
    <mergeCell ref="D36:E36"/>
    <mergeCell ref="D38:E38"/>
    <mergeCell ref="D30:E30"/>
    <mergeCell ref="D29:E29"/>
    <mergeCell ref="B28:E28"/>
    <mergeCell ref="D33:E33"/>
    <mergeCell ref="B32:E32"/>
  </mergeCells>
  <phoneticPr fontId="2"/>
  <dataValidations count="1">
    <dataValidation type="list" allowBlank="1" showInputMessage="1" showErrorMessage="1" sqref="A1" xr:uid="{56CE1FD6-0F29-4A62-8F96-859CED43FE42}">
      <formula1>"国公立,私立"</formula1>
    </dataValidation>
  </dataValidations>
  <pageMargins left="0.70866141732283472" right="0.70866141732283472" top="0.74803149606299213" bottom="0.74803149606299213" header="0.31496062992125984" footer="0.31496062992125984"/>
  <pageSetup paperSize="8" scale="5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CBF92-9D59-4265-B93B-2ED8CA14C8FA}">
  <sheetPr>
    <pageSetUpPr fitToPage="1"/>
  </sheetPr>
  <dimension ref="A1:BF84"/>
  <sheetViews>
    <sheetView tabSelected="1" view="pageBreakPreview" zoomScale="85" zoomScaleNormal="55" zoomScaleSheetLayoutView="85" workbookViewId="0">
      <pane xSplit="8" ySplit="3" topLeftCell="I4" activePane="bottomRight" state="frozen"/>
      <selection pane="topRight" sqref="A1:C2"/>
      <selection pane="bottomLeft" sqref="A1:C2"/>
      <selection pane="bottomRight" activeCell="I4" sqref="I4"/>
    </sheetView>
  </sheetViews>
  <sheetFormatPr defaultColWidth="9" defaultRowHeight="18.75"/>
  <cols>
    <col min="1" max="5" width="7.25" style="86" customWidth="1"/>
    <col min="6" max="6" width="3.75" style="87" customWidth="1"/>
    <col min="7" max="7" width="51" style="10" customWidth="1"/>
    <col min="8" max="8" width="9.125" style="10" customWidth="1"/>
    <col min="9" max="9" width="10.625" style="90" customWidth="1"/>
    <col min="10" max="10" width="10.625" style="91" customWidth="1"/>
    <col min="11" max="11" width="10.625" style="90" customWidth="1"/>
    <col min="12" max="12" width="10.625" style="91" customWidth="1"/>
    <col min="13" max="13" width="10.625" style="90" customWidth="1"/>
    <col min="14" max="14" width="10.625" style="91" customWidth="1"/>
    <col min="15" max="15" width="10.625" style="90" customWidth="1"/>
    <col min="16" max="16" width="10.625" style="91" customWidth="1"/>
    <col min="17" max="17" width="10.625" style="90" customWidth="1"/>
    <col min="18" max="18" width="10.625" style="91" customWidth="1"/>
    <col min="19" max="19" width="10.625" style="90" customWidth="1"/>
    <col min="20" max="20" width="10.625" style="91" customWidth="1"/>
    <col min="21" max="21" width="10.625" style="90" customWidth="1"/>
    <col min="22" max="22" width="10.625" style="91" customWidth="1"/>
    <col min="23" max="23" width="10.625" style="90" customWidth="1"/>
    <col min="24" max="24" width="10.625" style="91" customWidth="1"/>
    <col min="25" max="25" width="10.625" style="90" customWidth="1"/>
    <col min="26" max="26" width="10.625" style="91" customWidth="1"/>
    <col min="27" max="27" width="10.625" style="90" customWidth="1"/>
    <col min="28" max="28" width="10.625" style="91" customWidth="1"/>
    <col min="29" max="29" width="10.625" style="90" customWidth="1"/>
    <col min="30" max="30" width="10.625" style="91" customWidth="1"/>
    <col min="31" max="31" width="10.625" style="90" customWidth="1"/>
    <col min="32" max="32" width="10.625" style="91" customWidth="1"/>
    <col min="33" max="33" width="10.625" style="90" customWidth="1"/>
    <col min="34" max="34" width="10.625" style="91" customWidth="1"/>
    <col min="35" max="35" width="10.625" style="90" customWidth="1"/>
    <col min="36" max="36" width="10.625" style="91" customWidth="1"/>
    <col min="37" max="37" width="10.625" style="90" customWidth="1"/>
    <col min="38" max="38" width="10.625" style="91" customWidth="1"/>
    <col min="39" max="39" width="10.625" style="90" customWidth="1"/>
    <col min="40" max="40" width="10.625" style="91" customWidth="1"/>
    <col min="41" max="41" width="10.625" style="90" customWidth="1"/>
    <col min="42" max="42" width="10.625" style="91" customWidth="1"/>
    <col min="43" max="43" width="10.625" style="90" customWidth="1"/>
    <col min="44" max="44" width="10.625" style="91" customWidth="1"/>
    <col min="45" max="45" width="10.625" style="90" customWidth="1"/>
    <col min="46" max="46" width="10.625" style="91" customWidth="1"/>
    <col min="47" max="47" width="10.625" style="90" customWidth="1"/>
    <col min="48" max="48" width="10.625" style="91" customWidth="1"/>
    <col min="49" max="49" width="10.625" style="90" customWidth="1"/>
    <col min="50" max="50" width="10.625" style="91" customWidth="1"/>
    <col min="51" max="51" width="10.625" style="90" customWidth="1"/>
    <col min="52" max="52" width="10.625" style="91" customWidth="1"/>
    <col min="53" max="53" width="10.625" style="90" customWidth="1"/>
    <col min="54" max="54" width="10.625" style="91" customWidth="1"/>
    <col min="55" max="55" width="10.625" style="90" customWidth="1"/>
    <col min="56" max="56" width="10.625" style="91" customWidth="1"/>
    <col min="57" max="57" width="10.625" style="90" customWidth="1"/>
    <col min="58" max="58" width="10.625" style="91" customWidth="1"/>
    <col min="59" max="60" width="9" style="10"/>
    <col min="61" max="61" width="9.875" style="10" bestFit="1" customWidth="1"/>
    <col min="62" max="16384" width="9" style="10"/>
  </cols>
  <sheetData>
    <row r="1" spans="1:58">
      <c r="A1" s="127"/>
      <c r="B1" s="127"/>
      <c r="C1" s="127"/>
      <c r="D1" s="127"/>
      <c r="E1" s="127"/>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236" t="s">
        <v>103</v>
      </c>
    </row>
    <row r="2" spans="1:58" ht="28.15" customHeight="1">
      <c r="A2" s="303" t="str">
        <f>基準値算出!$A$1</f>
        <v>国公立</v>
      </c>
      <c r="B2" s="304"/>
      <c r="C2" s="304"/>
      <c r="D2" s="304"/>
      <c r="E2" s="304"/>
      <c r="F2" s="305" t="str">
        <f>基準値算出!$D$1</f>
        <v>仮想</v>
      </c>
      <c r="G2" s="305"/>
      <c r="H2" s="78" t="s">
        <v>7</v>
      </c>
      <c r="I2" s="79"/>
      <c r="J2" s="80">
        <v>1</v>
      </c>
      <c r="K2" s="81"/>
      <c r="L2" s="80">
        <v>2</v>
      </c>
      <c r="M2" s="81"/>
      <c r="N2" s="80">
        <v>3</v>
      </c>
      <c r="O2" s="81"/>
      <c r="P2" s="80">
        <v>4</v>
      </c>
      <c r="Q2" s="81"/>
      <c r="R2" s="80">
        <v>5</v>
      </c>
      <c r="S2" s="81"/>
      <c r="T2" s="80">
        <v>6</v>
      </c>
      <c r="U2" s="81"/>
      <c r="V2" s="80">
        <v>7</v>
      </c>
      <c r="W2" s="81"/>
      <c r="X2" s="80">
        <v>8</v>
      </c>
      <c r="Y2" s="81"/>
      <c r="Z2" s="80">
        <v>9</v>
      </c>
      <c r="AA2" s="81"/>
      <c r="AB2" s="80">
        <v>10</v>
      </c>
      <c r="AC2" s="81"/>
      <c r="AD2" s="80">
        <v>11</v>
      </c>
      <c r="AE2" s="81"/>
      <c r="AF2" s="80">
        <v>12</v>
      </c>
      <c r="AG2" s="81"/>
      <c r="AH2" s="80">
        <v>13</v>
      </c>
      <c r="AI2" s="81"/>
      <c r="AJ2" s="80">
        <v>14</v>
      </c>
      <c r="AK2" s="81"/>
      <c r="AL2" s="80">
        <v>15</v>
      </c>
      <c r="AM2" s="81"/>
      <c r="AN2" s="80">
        <v>16</v>
      </c>
      <c r="AO2" s="81"/>
      <c r="AP2" s="80">
        <v>17</v>
      </c>
      <c r="AQ2" s="81"/>
      <c r="AR2" s="80">
        <v>18</v>
      </c>
      <c r="AS2" s="81"/>
      <c r="AT2" s="80">
        <v>19</v>
      </c>
      <c r="AU2" s="81"/>
      <c r="AV2" s="80">
        <v>20</v>
      </c>
      <c r="AW2" s="81"/>
      <c r="AX2" s="80">
        <v>21</v>
      </c>
      <c r="AY2" s="81"/>
      <c r="AZ2" s="80">
        <v>22</v>
      </c>
      <c r="BA2" s="81"/>
      <c r="BB2" s="80">
        <v>23</v>
      </c>
      <c r="BC2" s="81"/>
      <c r="BD2" s="80">
        <v>24</v>
      </c>
      <c r="BE2" s="81"/>
      <c r="BF2" s="82">
        <v>25</v>
      </c>
    </row>
    <row r="3" spans="1:58" s="84" customFormat="1">
      <c r="A3" s="250" t="s">
        <v>210</v>
      </c>
      <c r="B3" s="251" t="s">
        <v>211</v>
      </c>
      <c r="C3" s="251" t="s">
        <v>212</v>
      </c>
      <c r="D3" s="251" t="s">
        <v>213</v>
      </c>
      <c r="E3" s="251" t="s">
        <v>214</v>
      </c>
      <c r="H3" s="83" t="s">
        <v>1</v>
      </c>
      <c r="I3" s="246" t="s">
        <v>8</v>
      </c>
      <c r="J3" s="247" t="s">
        <v>9</v>
      </c>
      <c r="K3" s="248" t="s">
        <v>10</v>
      </c>
      <c r="L3" s="247" t="s">
        <v>11</v>
      </c>
      <c r="M3" s="248" t="s">
        <v>12</v>
      </c>
      <c r="N3" s="247" t="s">
        <v>13</v>
      </c>
      <c r="O3" s="248" t="s">
        <v>14</v>
      </c>
      <c r="P3" s="247" t="s">
        <v>15</v>
      </c>
      <c r="Q3" s="248" t="s">
        <v>16</v>
      </c>
      <c r="R3" s="247" t="s">
        <v>17</v>
      </c>
      <c r="S3" s="248" t="s">
        <v>18</v>
      </c>
      <c r="T3" s="247" t="s">
        <v>19</v>
      </c>
      <c r="U3" s="248" t="s">
        <v>20</v>
      </c>
      <c r="V3" s="247" t="s">
        <v>21</v>
      </c>
      <c r="W3" s="248" t="s">
        <v>22</v>
      </c>
      <c r="X3" s="247" t="s">
        <v>23</v>
      </c>
      <c r="Y3" s="248" t="s">
        <v>24</v>
      </c>
      <c r="Z3" s="247" t="s">
        <v>25</v>
      </c>
      <c r="AA3" s="248" t="s">
        <v>26</v>
      </c>
      <c r="AB3" s="247" t="s">
        <v>27</v>
      </c>
      <c r="AC3" s="248" t="s">
        <v>28</v>
      </c>
      <c r="AD3" s="247" t="s">
        <v>29</v>
      </c>
      <c r="AE3" s="248" t="s">
        <v>30</v>
      </c>
      <c r="AF3" s="247" t="s">
        <v>31</v>
      </c>
      <c r="AG3" s="248" t="s">
        <v>32</v>
      </c>
      <c r="AH3" s="247" t="s">
        <v>33</v>
      </c>
      <c r="AI3" s="248" t="s">
        <v>34</v>
      </c>
      <c r="AJ3" s="247" t="s">
        <v>35</v>
      </c>
      <c r="AK3" s="248" t="s">
        <v>36</v>
      </c>
      <c r="AL3" s="247" t="s">
        <v>37</v>
      </c>
      <c r="AM3" s="248" t="s">
        <v>38</v>
      </c>
      <c r="AN3" s="247" t="s">
        <v>39</v>
      </c>
      <c r="AO3" s="248" t="s">
        <v>40</v>
      </c>
      <c r="AP3" s="247" t="s">
        <v>41</v>
      </c>
      <c r="AQ3" s="248" t="s">
        <v>42</v>
      </c>
      <c r="AR3" s="247" t="s">
        <v>43</v>
      </c>
      <c r="AS3" s="248" t="s">
        <v>44</v>
      </c>
      <c r="AT3" s="247" t="s">
        <v>45</v>
      </c>
      <c r="AU3" s="248" t="s">
        <v>46</v>
      </c>
      <c r="AV3" s="247" t="s">
        <v>47</v>
      </c>
      <c r="AW3" s="248" t="s">
        <v>48</v>
      </c>
      <c r="AX3" s="247" t="s">
        <v>49</v>
      </c>
      <c r="AY3" s="248" t="s">
        <v>50</v>
      </c>
      <c r="AZ3" s="247" t="s">
        <v>51</v>
      </c>
      <c r="BA3" s="248" t="s">
        <v>52</v>
      </c>
      <c r="BB3" s="247" t="s">
        <v>53</v>
      </c>
      <c r="BC3" s="248" t="s">
        <v>54</v>
      </c>
      <c r="BD3" s="247" t="s">
        <v>55</v>
      </c>
      <c r="BE3" s="248" t="s">
        <v>183</v>
      </c>
      <c r="BF3" s="249" t="s">
        <v>184</v>
      </c>
    </row>
    <row r="4" spans="1:58" ht="34.9" customHeight="1">
      <c r="A4" s="85"/>
      <c r="G4" s="10" t="s">
        <v>56</v>
      </c>
      <c r="H4" s="237">
        <f>基準値算出!$K$3</f>
        <v>50000</v>
      </c>
      <c r="J4" s="88">
        <f>H4*(1+3%)</f>
        <v>51500</v>
      </c>
      <c r="L4" s="88">
        <f>J4*(1+3%)</f>
        <v>53045</v>
      </c>
      <c r="N4" s="88">
        <f>L4*(1+3%)</f>
        <v>54636.35</v>
      </c>
      <c r="P4" s="88">
        <f>N4*(1+3%)</f>
        <v>56275.440499999997</v>
      </c>
      <c r="R4" s="88">
        <f>P4*(1+3%)</f>
        <v>57963.703714999996</v>
      </c>
      <c r="T4" s="88">
        <f>R4*(1+3%)</f>
        <v>59702.614826450001</v>
      </c>
      <c r="V4" s="88">
        <f>T4*(1+3%)</f>
        <v>61493.693271243501</v>
      </c>
      <c r="X4" s="88">
        <f>V4*(1+3%)</f>
        <v>63338.504069380804</v>
      </c>
      <c r="Z4" s="88">
        <f>X4*(1+3%)</f>
        <v>65238.659191462233</v>
      </c>
      <c r="AB4" s="88">
        <f>Z4*(1+3%)</f>
        <v>67195.818967206098</v>
      </c>
      <c r="AD4" s="88">
        <f>AB4*(1+3%)</f>
        <v>69211.693536222287</v>
      </c>
      <c r="AF4" s="88">
        <f>AD4*(1+3%)</f>
        <v>71288.04434230896</v>
      </c>
      <c r="AH4" s="88">
        <f>AF4*(1+3%)</f>
        <v>73426.685672578227</v>
      </c>
      <c r="AJ4" s="88">
        <f>AH4*(1+3%)</f>
        <v>75629.486242755578</v>
      </c>
      <c r="AL4" s="88">
        <f>AJ4*(1+3%)</f>
        <v>77898.370830038242</v>
      </c>
      <c r="AN4" s="88">
        <f>AL4*(1+3%)</f>
        <v>80235.321954939398</v>
      </c>
      <c r="AP4" s="88">
        <f>AN4*(1+3%)</f>
        <v>82642.381613587582</v>
      </c>
      <c r="AR4" s="88">
        <f>AP4*(1+3%)</f>
        <v>85121.65306199521</v>
      </c>
      <c r="AT4" s="88">
        <f>AR4*(1+3%)</f>
        <v>87675.302653855062</v>
      </c>
      <c r="AV4" s="88">
        <f>AT4*(1+3%)</f>
        <v>90305.56173347072</v>
      </c>
      <c r="AX4" s="88">
        <f>AV4*(1+3%)</f>
        <v>93014.728585474848</v>
      </c>
      <c r="AZ4" s="88">
        <f>AX4*(1+3%)</f>
        <v>95805.170443039096</v>
      </c>
      <c r="BB4" s="88">
        <f>AZ4*(1+3%)</f>
        <v>98679.325556330266</v>
      </c>
      <c r="BD4" s="88">
        <f>BB4*(1+3%)</f>
        <v>101639.70532302017</v>
      </c>
      <c r="BF4" s="92">
        <f>BD4*(1+3%)</f>
        <v>104688.89648271078</v>
      </c>
    </row>
    <row r="5" spans="1:58" ht="42" thickBot="1">
      <c r="A5" s="85"/>
      <c r="G5" s="33" t="s">
        <v>173</v>
      </c>
      <c r="H5" s="93"/>
      <c r="I5" s="94"/>
      <c r="J5" s="95">
        <f>SUM(J6,J24,J9,J12,J15,J18,J21,I31,J28,J58)</f>
        <v>55399.625</v>
      </c>
      <c r="K5" s="96"/>
      <c r="L5" s="95">
        <f>SUM(L6,L24,L9,L12,L15,L18,L21,K31,L28,L58)</f>
        <v>55669.606249999997</v>
      </c>
      <c r="M5" s="96"/>
      <c r="N5" s="95">
        <f>SUM(N6,N24,N9,N12,N15,N18,N21,M31,N28,N58)</f>
        <v>64143.836562500001</v>
      </c>
      <c r="O5" s="96"/>
      <c r="P5" s="95">
        <f>SUM(P6,P24,P9,P12,P15,P18,P21,O31,P28,P58)</f>
        <v>65031.028390624997</v>
      </c>
      <c r="Q5" s="96"/>
      <c r="R5" s="95">
        <f>SUM(R6,R24,R9,R12,R15,R18,R21,Q31,R28,R58)</f>
        <v>66052.579810156254</v>
      </c>
      <c r="S5" s="96"/>
      <c r="T5" s="95">
        <f>SUM(T6,T24,T9,T12,T15,T18,T21,S31,T28,T58)</f>
        <v>67215.20880066407</v>
      </c>
      <c r="U5" s="96"/>
      <c r="V5" s="95">
        <f>SUM(V6,V24,V9,V12,V15,V18,V21,U31,V28,V58)</f>
        <v>68525.969240697275</v>
      </c>
      <c r="W5" s="96"/>
      <c r="X5" s="95">
        <f>SUM(X6,X24,X9,X12,X15,X18,X21,W31,X28,X58)</f>
        <v>69902.267702732133</v>
      </c>
      <c r="Y5" s="96"/>
      <c r="Z5" s="95">
        <f>SUM(Z6,Z24,Z9,Z12,Z15,Z18,Z21,Y31,Z28,Z58)</f>
        <v>71347.381087868736</v>
      </c>
      <c r="AA5" s="96"/>
      <c r="AB5" s="95">
        <f>SUM(AB6,AB24,AB9,AB12,AB15,AB18,AB21,AA31,AB28,AB58)</f>
        <v>72864.750142262172</v>
      </c>
      <c r="AC5" s="96"/>
      <c r="AD5" s="95">
        <f>SUM(AD6,AD24,AD9,AD12,AD15,AD18,AD21,AC31,AD28,AD58)</f>
        <v>74457.987649375296</v>
      </c>
      <c r="AE5" s="96"/>
      <c r="AF5" s="95">
        <f>SUM(AF6,AF24,AF9,AF12,AF15,AF18,AF21,AE31,AF28,AF58)</f>
        <v>76130.88703184406</v>
      </c>
      <c r="AG5" s="96"/>
      <c r="AH5" s="95">
        <f>SUM(AH6,AH24,AH9,AH12,AH15,AH18,AH21,AG31,AH28,AH58)</f>
        <v>77887.431383436255</v>
      </c>
      <c r="AI5" s="96"/>
      <c r="AJ5" s="95">
        <f>SUM(AJ6,AJ24,AJ9,AJ12,AJ15,AJ18,AJ21,AI31,AJ28,AJ58)</f>
        <v>79731.802952608079</v>
      </c>
      <c r="AK5" s="96"/>
      <c r="AL5" s="95">
        <f>SUM(AL6,AL24,AL9,AL12,AL15,AL18,AL21,AK31,AL28,AL58)</f>
        <v>81668.393100238492</v>
      </c>
      <c r="AM5" s="96"/>
      <c r="AN5" s="95">
        <f>SUM(AN6,AN24,AN9,AN12,AN15,AN18,AN21,AM31,AN28,AN58)</f>
        <v>83701.812755250401</v>
      </c>
      <c r="AO5" s="96"/>
      <c r="AP5" s="95">
        <f>SUM(AP6,AP24,AP9,AP12,AP15,AP18,AP21,AO31,AP28,AP58)</f>
        <v>85836.903393012937</v>
      </c>
      <c r="AQ5" s="96"/>
      <c r="AR5" s="95">
        <f>SUM(AR6,AR24,AR9,AR12,AR15,AR18,AR21,AQ31,AR28,AR58)</f>
        <v>88078.74856266359</v>
      </c>
      <c r="AS5" s="96"/>
      <c r="AT5" s="95">
        <f>SUM(AT6,AT24,AT9,AT12,AT15,AT18,AT21,AS31,AT28,AT58)</f>
        <v>90432.685990796759</v>
      </c>
      <c r="AU5" s="96"/>
      <c r="AV5" s="95">
        <f>SUM(AV6,AV24,AV9,AV12,AV15,AV18,AV21,AU31,AV28,AV58)</f>
        <v>92904.320290336604</v>
      </c>
      <c r="AW5" s="96"/>
      <c r="AX5" s="95">
        <f>SUM(AX6,AX24,AX9,AX12,AX15,AX18,AX21,AW31,AX28,AX58)</f>
        <v>95499.53630485342</v>
      </c>
      <c r="AY5" s="96"/>
      <c r="AZ5" s="95">
        <f>SUM(AZ6,AZ24,AZ9,AZ12,AZ15,AZ18,AZ21,AY31,AZ28,AZ58)</f>
        <v>98224.513120096104</v>
      </c>
      <c r="BA5" s="96"/>
      <c r="BB5" s="95">
        <f>SUM(BB6,BB24,BB9,BB12,BB15,BB18,BB21,BA31,BB28,BB58)</f>
        <v>101085.73877610092</v>
      </c>
      <c r="BC5" s="96"/>
      <c r="BD5" s="95">
        <f>SUM(BD6,BD24,BD9,BD12,BD15,BD18,BD21,BC31,BD28,BD58)</f>
        <v>104090.02571490596</v>
      </c>
      <c r="BE5" s="96"/>
      <c r="BF5" s="97">
        <f>SUM(BF6,BF24,BF9,BF12,BF15,BF18,BF21,BE31,BF28,BF58)</f>
        <v>107244.52700065127</v>
      </c>
    </row>
    <row r="6" spans="1:58" ht="32.25" thickTop="1">
      <c r="A6" s="2">
        <f>基準値算出!F9</f>
        <v>9000</v>
      </c>
      <c r="B6" s="1">
        <f>基準値算出!G9</f>
        <v>9000</v>
      </c>
      <c r="C6" s="1">
        <f>基準値算出!H9</f>
        <v>9000</v>
      </c>
      <c r="D6" s="1">
        <f>基準値算出!I9</f>
        <v>9000</v>
      </c>
      <c r="E6" s="1">
        <f>基準値算出!J9</f>
        <v>9000</v>
      </c>
      <c r="F6" s="314" t="s">
        <v>137</v>
      </c>
      <c r="G6" s="31" t="s">
        <v>167</v>
      </c>
      <c r="H6" s="20"/>
      <c r="I6" s="100"/>
      <c r="J6" s="98">
        <v>0</v>
      </c>
      <c r="K6" s="102"/>
      <c r="L6" s="98">
        <v>0</v>
      </c>
      <c r="M6" s="102"/>
      <c r="N6" s="98">
        <v>0</v>
      </c>
      <c r="O6" s="102"/>
      <c r="P6" s="98">
        <v>0</v>
      </c>
      <c r="Q6" s="102"/>
      <c r="R6" s="98">
        <v>0</v>
      </c>
      <c r="S6" s="102"/>
      <c r="T6" s="98">
        <v>0</v>
      </c>
      <c r="U6" s="102"/>
      <c r="V6" s="98">
        <v>0</v>
      </c>
      <c r="W6" s="102"/>
      <c r="X6" s="98">
        <v>0</v>
      </c>
      <c r="Y6" s="102"/>
      <c r="Z6" s="98">
        <v>0</v>
      </c>
      <c r="AA6" s="102"/>
      <c r="AB6" s="98">
        <v>0</v>
      </c>
      <c r="AC6" s="102"/>
      <c r="AD6" s="98">
        <v>0</v>
      </c>
      <c r="AE6" s="102"/>
      <c r="AF6" s="98">
        <v>0</v>
      </c>
      <c r="AG6" s="102"/>
      <c r="AH6" s="98">
        <v>0</v>
      </c>
      <c r="AI6" s="102"/>
      <c r="AJ6" s="98">
        <v>0</v>
      </c>
      <c r="AK6" s="102"/>
      <c r="AL6" s="98">
        <v>0</v>
      </c>
      <c r="AM6" s="102"/>
      <c r="AN6" s="98">
        <v>0</v>
      </c>
      <c r="AO6" s="102"/>
      <c r="AP6" s="98">
        <v>0</v>
      </c>
      <c r="AQ6" s="102"/>
      <c r="AR6" s="98">
        <v>0</v>
      </c>
      <c r="AS6" s="102"/>
      <c r="AT6" s="98">
        <v>0</v>
      </c>
      <c r="AU6" s="102"/>
      <c r="AV6" s="98">
        <v>0</v>
      </c>
      <c r="AW6" s="102"/>
      <c r="AX6" s="98">
        <v>0</v>
      </c>
      <c r="AY6" s="102"/>
      <c r="AZ6" s="98">
        <v>0</v>
      </c>
      <c r="BA6" s="102"/>
      <c r="BB6" s="98">
        <v>0</v>
      </c>
      <c r="BC6" s="102"/>
      <c r="BD6" s="98">
        <v>0</v>
      </c>
      <c r="BE6" s="102"/>
      <c r="BF6" s="99">
        <v>0</v>
      </c>
    </row>
    <row r="7" spans="1:58" ht="28.15" customHeight="1">
      <c r="A7" s="85">
        <f>基準値算出!F9+基準値算出!F47</f>
        <v>9200</v>
      </c>
      <c r="B7" s="86">
        <f>基準値算出!G9+基準値算出!G47</f>
        <v>9200</v>
      </c>
      <c r="C7" s="86">
        <f>基準値算出!H9+基準値算出!H47</f>
        <v>9200</v>
      </c>
      <c r="D7" s="86">
        <f>基準値算出!I9+基準値算出!I47</f>
        <v>9200</v>
      </c>
      <c r="E7" s="86">
        <f>基準値算出!J9+基準値算出!J47</f>
        <v>9200</v>
      </c>
      <c r="F7" s="315"/>
      <c r="G7" s="16" t="s">
        <v>137</v>
      </c>
      <c r="H7" s="23">
        <f>AVERAGE(A6:E6)</f>
        <v>9000</v>
      </c>
      <c r="I7" s="100"/>
      <c r="J7" s="101">
        <f>SUM(J8,J11,J14,J17,J20)</f>
        <v>9450</v>
      </c>
      <c r="K7" s="102"/>
      <c r="L7" s="101">
        <f>SUM(L8,L11,L14,L17,L20)</f>
        <v>9922.5</v>
      </c>
      <c r="M7" s="102"/>
      <c r="N7" s="101">
        <f>SUM(N8,N11,N14,N17,N20)</f>
        <v>10418.624999999998</v>
      </c>
      <c r="O7" s="102"/>
      <c r="P7" s="101">
        <f>SUM(P8,P11,P14,P17,P20)</f>
        <v>10939.556250000001</v>
      </c>
      <c r="Q7" s="102"/>
      <c r="R7" s="101">
        <f>SUM(R8,R11,R14,R17,R20)</f>
        <v>11486.534062500001</v>
      </c>
      <c r="S7" s="102"/>
      <c r="T7" s="101">
        <f>SUM(T8,T11,T14,T17,T20)</f>
        <v>12060.860765625002</v>
      </c>
      <c r="U7" s="102"/>
      <c r="V7" s="101">
        <f>SUM(V8,V11,V14,V17,V20)</f>
        <v>12663.903803906253</v>
      </c>
      <c r="W7" s="102"/>
      <c r="X7" s="101">
        <f>SUM(X8,X11,X14,X17,X20)</f>
        <v>13297.098994101565</v>
      </c>
      <c r="Y7" s="102"/>
      <c r="Z7" s="101">
        <f>SUM(Z8,Z11,Z14,Z17,Z20)</f>
        <v>13961.953943806644</v>
      </c>
      <c r="AA7" s="102"/>
      <c r="AB7" s="101">
        <f>SUM(AB8,AB11,AB14,AB17,AB20)</f>
        <v>14660.051640996979</v>
      </c>
      <c r="AC7" s="102"/>
      <c r="AD7" s="101">
        <f>SUM(AD8,AD11,AD14,AD17,AD20)</f>
        <v>15393.054223046829</v>
      </c>
      <c r="AE7" s="102"/>
      <c r="AF7" s="101">
        <f>SUM(AF8,AF11,AF14,AF17,AF20)</f>
        <v>16162.706934199172</v>
      </c>
      <c r="AG7" s="102"/>
      <c r="AH7" s="101">
        <f>SUM(AH8,AH11,AH14,AH17,AH20)</f>
        <v>16970.842280909128</v>
      </c>
      <c r="AI7" s="102"/>
      <c r="AJ7" s="101">
        <f>SUM(AJ8,AJ11,AJ14,AJ17,AJ20)</f>
        <v>17819.384394954584</v>
      </c>
      <c r="AK7" s="102"/>
      <c r="AL7" s="101">
        <f>SUM(AL8,AL11,AL14,AL17,AL20)</f>
        <v>18710.353614702315</v>
      </c>
      <c r="AM7" s="102"/>
      <c r="AN7" s="101">
        <f>SUM(AN8,AN11,AN14,AN17,AN20)</f>
        <v>19645.871295437431</v>
      </c>
      <c r="AO7" s="102"/>
      <c r="AP7" s="101">
        <f>SUM(AP8,AP11,AP14,AP17,AP20)</f>
        <v>20628.164860209301</v>
      </c>
      <c r="AQ7" s="102"/>
      <c r="AR7" s="101">
        <f>SUM(AR8,AR11,AR14,AR17,AR20)</f>
        <v>21659.573103219773</v>
      </c>
      <c r="AS7" s="102"/>
      <c r="AT7" s="101">
        <f>SUM(AT8,AT11,AT14,AT17,AT20)</f>
        <v>22742.551758380763</v>
      </c>
      <c r="AU7" s="102"/>
      <c r="AV7" s="101">
        <f>SUM(AV8,AV11,AV14,AV17,AV20)</f>
        <v>23879.679346299799</v>
      </c>
      <c r="AW7" s="102"/>
      <c r="AX7" s="101">
        <f>SUM(AX8,AX11,AX14,AX17,AX20)</f>
        <v>25073.66331361479</v>
      </c>
      <c r="AY7" s="102"/>
      <c r="AZ7" s="101">
        <f>SUM(AZ8,AZ11,AZ14,AZ17,AZ20)</f>
        <v>26327.346479295531</v>
      </c>
      <c r="BA7" s="102"/>
      <c r="BB7" s="101">
        <f>SUM(BB8,BB11,BB14,BB17,BB20)</f>
        <v>27643.713803260307</v>
      </c>
      <c r="BC7" s="102"/>
      <c r="BD7" s="101">
        <f>SUM(BD8,BD11,BD14,BD17,BD20)</f>
        <v>29025.899493423327</v>
      </c>
      <c r="BE7" s="102"/>
      <c r="BF7" s="103">
        <f>SUM(BF8,BF11,BF14,BF17,BF20)</f>
        <v>30477.194468094491</v>
      </c>
    </row>
    <row r="8" spans="1:58" ht="16.899999999999999" customHeight="1">
      <c r="A8" s="85"/>
      <c r="B8" s="307"/>
      <c r="C8" s="307"/>
      <c r="D8" s="307"/>
      <c r="E8" s="307"/>
      <c r="F8" s="315"/>
      <c r="G8" s="4" t="s">
        <v>57</v>
      </c>
      <c r="H8" s="17">
        <f>基準値算出!K10</f>
        <v>4000</v>
      </c>
      <c r="I8" s="104"/>
      <c r="J8" s="105">
        <f>H8*(1+J41)</f>
        <v>4200</v>
      </c>
      <c r="K8" s="104"/>
      <c r="L8" s="105">
        <f>J8*(1+L41)</f>
        <v>4410</v>
      </c>
      <c r="M8" s="104"/>
      <c r="N8" s="105">
        <f>L8*(1+N41)</f>
        <v>4630.5</v>
      </c>
      <c r="O8" s="104"/>
      <c r="P8" s="105">
        <f>N8*(1+P41)</f>
        <v>4862.0250000000005</v>
      </c>
      <c r="Q8" s="104"/>
      <c r="R8" s="105">
        <f>P8*(1+R41)</f>
        <v>5105.1262500000012</v>
      </c>
      <c r="S8" s="104"/>
      <c r="T8" s="105">
        <f>R8*(1+T41)</f>
        <v>5360.3825625000018</v>
      </c>
      <c r="U8" s="104"/>
      <c r="V8" s="105">
        <f>T8*(1+V41)</f>
        <v>5628.4016906250017</v>
      </c>
      <c r="W8" s="104"/>
      <c r="X8" s="105">
        <f>V8*(1+X41)</f>
        <v>5909.8217751562524</v>
      </c>
      <c r="Y8" s="104"/>
      <c r="Z8" s="105">
        <f>X8*(1+Z41)</f>
        <v>6205.312863914065</v>
      </c>
      <c r="AA8" s="104"/>
      <c r="AB8" s="105">
        <f>Z8*(1+AB41)</f>
        <v>6515.5785071097689</v>
      </c>
      <c r="AC8" s="104"/>
      <c r="AD8" s="105">
        <f>AB8*(1+AD41)</f>
        <v>6841.3574324652573</v>
      </c>
      <c r="AE8" s="104"/>
      <c r="AF8" s="105">
        <f>AD8*(1+AF41)</f>
        <v>7183.4253040885205</v>
      </c>
      <c r="AG8" s="104"/>
      <c r="AH8" s="105">
        <f>AF8*(1+AH41)</f>
        <v>7542.5965692929467</v>
      </c>
      <c r="AI8" s="104"/>
      <c r="AJ8" s="105">
        <f>AH8*(1+AJ41)</f>
        <v>7919.726397757594</v>
      </c>
      <c r="AK8" s="104"/>
      <c r="AL8" s="105">
        <f>AJ8*(1+AL41)</f>
        <v>8315.7127176454742</v>
      </c>
      <c r="AM8" s="104"/>
      <c r="AN8" s="105">
        <f>AL8*(1+AN41)</f>
        <v>8731.4983535277479</v>
      </c>
      <c r="AO8" s="104"/>
      <c r="AP8" s="105">
        <f>AN8*(1+AP41)</f>
        <v>9168.0732712041354</v>
      </c>
      <c r="AQ8" s="104"/>
      <c r="AR8" s="105">
        <f>AP8*(1+AR41)</f>
        <v>9626.4769347643432</v>
      </c>
      <c r="AS8" s="104"/>
      <c r="AT8" s="105">
        <f>AR8*(1+AT41)</f>
        <v>10107.800781502561</v>
      </c>
      <c r="AU8" s="104"/>
      <c r="AV8" s="105">
        <f>AT8*(1+AV41)</f>
        <v>10613.190820577689</v>
      </c>
      <c r="AW8" s="104"/>
      <c r="AX8" s="105">
        <f>AV8*(1+AX41)</f>
        <v>11143.850361606574</v>
      </c>
      <c r="AY8" s="104"/>
      <c r="AZ8" s="105">
        <f>AX8*(1+AZ41)</f>
        <v>11701.042879686904</v>
      </c>
      <c r="BA8" s="104"/>
      <c r="BB8" s="105">
        <f>AZ8*(1+BB41)</f>
        <v>12286.095023671249</v>
      </c>
      <c r="BC8" s="104"/>
      <c r="BD8" s="105">
        <f>BB8*(1+BD41)</f>
        <v>12900.399774854812</v>
      </c>
      <c r="BE8" s="104"/>
      <c r="BF8" s="106">
        <f>BD8*(1+BF41)</f>
        <v>13545.419763597552</v>
      </c>
    </row>
    <row r="9" spans="1:58" s="111" customFormat="1" ht="16.899999999999999" customHeight="1">
      <c r="A9" s="85"/>
      <c r="B9" s="107"/>
      <c r="C9" s="107"/>
      <c r="D9" s="107"/>
      <c r="E9" s="107"/>
      <c r="F9" s="315"/>
      <c r="G9" s="5" t="s">
        <v>58</v>
      </c>
      <c r="H9" s="18">
        <f>H8*H42</f>
        <v>0</v>
      </c>
      <c r="I9" s="108"/>
      <c r="J9" s="109">
        <f>J8*J42</f>
        <v>2100</v>
      </c>
      <c r="K9" s="108"/>
      <c r="L9" s="109">
        <f>L8*L42</f>
        <v>2205</v>
      </c>
      <c r="M9" s="108"/>
      <c r="N9" s="109">
        <f>N8*N42</f>
        <v>2315.25</v>
      </c>
      <c r="O9" s="108"/>
      <c r="P9" s="109">
        <f>P8*P42</f>
        <v>2431.0125000000003</v>
      </c>
      <c r="Q9" s="108"/>
      <c r="R9" s="109">
        <f>R8*R42</f>
        <v>2552.5631250000006</v>
      </c>
      <c r="S9" s="108"/>
      <c r="T9" s="109">
        <f>T8*T42</f>
        <v>2680.1912812500009</v>
      </c>
      <c r="U9" s="108"/>
      <c r="V9" s="109">
        <f>V8*V42</f>
        <v>2814.2008453125009</v>
      </c>
      <c r="W9" s="108"/>
      <c r="X9" s="109">
        <f>X8*X42</f>
        <v>2954.9108875781262</v>
      </c>
      <c r="Y9" s="108"/>
      <c r="Z9" s="109">
        <f>Z8*Z42</f>
        <v>3102.6564319570325</v>
      </c>
      <c r="AA9" s="108"/>
      <c r="AB9" s="109">
        <f>AB8*AB42</f>
        <v>3257.7892535548845</v>
      </c>
      <c r="AC9" s="108"/>
      <c r="AD9" s="109">
        <f>AD8*AD42</f>
        <v>3420.6787162326286</v>
      </c>
      <c r="AE9" s="108"/>
      <c r="AF9" s="109">
        <f>AF8*AF42</f>
        <v>3591.7126520442603</v>
      </c>
      <c r="AG9" s="108"/>
      <c r="AH9" s="109">
        <f>AH8*AH42</f>
        <v>3771.2982846464733</v>
      </c>
      <c r="AI9" s="108"/>
      <c r="AJ9" s="109">
        <f>AJ8*AJ42</f>
        <v>3959.863198878797</v>
      </c>
      <c r="AK9" s="108"/>
      <c r="AL9" s="109">
        <f>AL8*AL42</f>
        <v>4157.8563588227371</v>
      </c>
      <c r="AM9" s="108"/>
      <c r="AN9" s="109">
        <f>AN8*AN42</f>
        <v>4365.7491767638739</v>
      </c>
      <c r="AO9" s="108"/>
      <c r="AP9" s="109">
        <f>AP8*AP42</f>
        <v>4584.0366356020677</v>
      </c>
      <c r="AQ9" s="108"/>
      <c r="AR9" s="109">
        <f>AR8*AR42</f>
        <v>4813.2384673821716</v>
      </c>
      <c r="AS9" s="108"/>
      <c r="AT9" s="109">
        <f>AT8*AT42</f>
        <v>5053.9003907512806</v>
      </c>
      <c r="AU9" s="108"/>
      <c r="AV9" s="109">
        <f>AV8*AV42</f>
        <v>5306.5954102888445</v>
      </c>
      <c r="AW9" s="108"/>
      <c r="AX9" s="109">
        <f>AX8*AX42</f>
        <v>5571.9251808032868</v>
      </c>
      <c r="AY9" s="108"/>
      <c r="AZ9" s="109">
        <f>AZ8*AZ42</f>
        <v>5850.5214398434518</v>
      </c>
      <c r="BA9" s="108"/>
      <c r="BB9" s="109">
        <f>BB8*BB42</f>
        <v>6143.0475118356244</v>
      </c>
      <c r="BC9" s="108"/>
      <c r="BD9" s="109">
        <f>BD8*BD42</f>
        <v>6450.1998874274059</v>
      </c>
      <c r="BE9" s="108"/>
      <c r="BF9" s="110">
        <f>BF8*BF42</f>
        <v>6772.7098817987762</v>
      </c>
    </row>
    <row r="10" spans="1:58" s="111" customFormat="1" ht="16.899999999999999" customHeight="1">
      <c r="A10" s="85"/>
      <c r="B10" s="32"/>
      <c r="C10" s="32"/>
      <c r="D10" s="32"/>
      <c r="E10" s="32"/>
      <c r="F10" s="315"/>
      <c r="G10" s="6" t="s">
        <v>59</v>
      </c>
      <c r="H10" s="18">
        <f>H8*H43</f>
        <v>0</v>
      </c>
      <c r="I10" s="108"/>
      <c r="J10" s="109">
        <f>J8*J43</f>
        <v>2100</v>
      </c>
      <c r="K10" s="108"/>
      <c r="L10" s="109">
        <f>L8*L43</f>
        <v>2205</v>
      </c>
      <c r="M10" s="108"/>
      <c r="N10" s="109">
        <f>N8*N43</f>
        <v>2315.25</v>
      </c>
      <c r="O10" s="108"/>
      <c r="P10" s="109">
        <f>P8*P43</f>
        <v>2431.0125000000003</v>
      </c>
      <c r="Q10" s="108"/>
      <c r="R10" s="109">
        <f>R8*R43</f>
        <v>2552.5631250000006</v>
      </c>
      <c r="S10" s="108"/>
      <c r="T10" s="109">
        <f>T8*T43</f>
        <v>2680.1912812500009</v>
      </c>
      <c r="U10" s="108"/>
      <c r="V10" s="109">
        <f>V8*V43</f>
        <v>2814.2008453125009</v>
      </c>
      <c r="W10" s="108"/>
      <c r="X10" s="109">
        <f>X8*X43</f>
        <v>2954.9108875781262</v>
      </c>
      <c r="Y10" s="108"/>
      <c r="Z10" s="109">
        <f>Z8*Z43</f>
        <v>3102.6564319570325</v>
      </c>
      <c r="AA10" s="108"/>
      <c r="AB10" s="109">
        <f>AB8*AB43</f>
        <v>3257.7892535548845</v>
      </c>
      <c r="AC10" s="108"/>
      <c r="AD10" s="109">
        <f>AD8*AD43</f>
        <v>3420.6787162326286</v>
      </c>
      <c r="AE10" s="108"/>
      <c r="AF10" s="109">
        <f>AF8*AF43</f>
        <v>3591.7126520442603</v>
      </c>
      <c r="AG10" s="108"/>
      <c r="AH10" s="109">
        <f>AH8*AH43</f>
        <v>3771.2982846464733</v>
      </c>
      <c r="AI10" s="108"/>
      <c r="AJ10" s="109">
        <f>AJ8*AJ43</f>
        <v>3959.863198878797</v>
      </c>
      <c r="AK10" s="108"/>
      <c r="AL10" s="109">
        <f>AL8*AL43</f>
        <v>4157.8563588227371</v>
      </c>
      <c r="AM10" s="108"/>
      <c r="AN10" s="109">
        <f>AN8*AN43</f>
        <v>4365.7491767638739</v>
      </c>
      <c r="AO10" s="108"/>
      <c r="AP10" s="109">
        <f>AP8*AP43</f>
        <v>4584.0366356020677</v>
      </c>
      <c r="AQ10" s="108"/>
      <c r="AR10" s="109">
        <f>AR8*AR43</f>
        <v>4813.2384673821716</v>
      </c>
      <c r="AS10" s="108"/>
      <c r="AT10" s="109">
        <f>AT8*AT43</f>
        <v>5053.9003907512806</v>
      </c>
      <c r="AU10" s="108"/>
      <c r="AV10" s="109">
        <f>AV8*AV43</f>
        <v>5306.5954102888445</v>
      </c>
      <c r="AW10" s="108"/>
      <c r="AX10" s="109">
        <f>AX8*AX43</f>
        <v>5571.9251808032868</v>
      </c>
      <c r="AY10" s="108"/>
      <c r="AZ10" s="109">
        <f>AZ8*AZ43</f>
        <v>5850.5214398434518</v>
      </c>
      <c r="BA10" s="108"/>
      <c r="BB10" s="109">
        <f>BB8*BB43</f>
        <v>6143.0475118356244</v>
      </c>
      <c r="BC10" s="108"/>
      <c r="BD10" s="109">
        <f>BD8*BD43</f>
        <v>6450.1998874274059</v>
      </c>
      <c r="BE10" s="108"/>
      <c r="BF10" s="110">
        <f>BF8*BF43</f>
        <v>6772.7098817987762</v>
      </c>
    </row>
    <row r="11" spans="1:58" s="111" customFormat="1" ht="16.899999999999999" customHeight="1">
      <c r="A11" s="85"/>
      <c r="B11" s="307"/>
      <c r="C11" s="307"/>
      <c r="D11" s="307"/>
      <c r="E11" s="307"/>
      <c r="F11" s="315"/>
      <c r="G11" s="4" t="s">
        <v>60</v>
      </c>
      <c r="H11" s="17">
        <f>基準値算出!K19</f>
        <v>2650</v>
      </c>
      <c r="I11" s="104"/>
      <c r="J11" s="112">
        <f>H11*(1+J44)</f>
        <v>2782.5</v>
      </c>
      <c r="K11" s="104"/>
      <c r="L11" s="105">
        <f>J11*(1+L44)</f>
        <v>2921.625</v>
      </c>
      <c r="M11" s="104"/>
      <c r="N11" s="105">
        <f>L11*(1+N44)</f>
        <v>3067.7062500000002</v>
      </c>
      <c r="O11" s="104"/>
      <c r="P11" s="105">
        <f>N11*(1+P44)</f>
        <v>3221.0915625000002</v>
      </c>
      <c r="Q11" s="104"/>
      <c r="R11" s="105">
        <f>P11*(1+R44)</f>
        <v>3382.1461406250005</v>
      </c>
      <c r="S11" s="104"/>
      <c r="T11" s="105">
        <f>R11*(1+T44)</f>
        <v>3551.2534476562505</v>
      </c>
      <c r="U11" s="104"/>
      <c r="V11" s="105">
        <f>T11*(1+V44)</f>
        <v>3728.8161200390632</v>
      </c>
      <c r="W11" s="104"/>
      <c r="X11" s="105">
        <f>V11*(1+X44)</f>
        <v>3915.2569260410164</v>
      </c>
      <c r="Y11" s="104"/>
      <c r="Z11" s="105">
        <f>X11*(1+Z44)</f>
        <v>4111.0197723430674</v>
      </c>
      <c r="AA11" s="104"/>
      <c r="AB11" s="105">
        <f>Z11*(1+AB44)</f>
        <v>4316.5707609602214</v>
      </c>
      <c r="AC11" s="104"/>
      <c r="AD11" s="105">
        <f>AB11*(1+AD44)</f>
        <v>4532.3992990082324</v>
      </c>
      <c r="AE11" s="104"/>
      <c r="AF11" s="105">
        <f>AD11*(1+AF44)</f>
        <v>4759.0192639586439</v>
      </c>
      <c r="AG11" s="104"/>
      <c r="AH11" s="105">
        <f>AF11*(1+AH44)</f>
        <v>4996.9702271565766</v>
      </c>
      <c r="AI11" s="104"/>
      <c r="AJ11" s="105">
        <f>AH11*(1+AJ44)</f>
        <v>5246.8187385144056</v>
      </c>
      <c r="AK11" s="104"/>
      <c r="AL11" s="105">
        <f>AJ11*(1+AL44)</f>
        <v>5509.1596754401262</v>
      </c>
      <c r="AM11" s="104"/>
      <c r="AN11" s="105">
        <f>AL11*(1+AN44)</f>
        <v>5784.6176592121328</v>
      </c>
      <c r="AO11" s="104"/>
      <c r="AP11" s="105">
        <f>AN11*(1+AP44)</f>
        <v>6073.8485421727401</v>
      </c>
      <c r="AQ11" s="104"/>
      <c r="AR11" s="105">
        <f>AP11*(1+AR44)</f>
        <v>6377.5409692813773</v>
      </c>
      <c r="AS11" s="104"/>
      <c r="AT11" s="105">
        <f>AR11*(1+AT44)</f>
        <v>6696.4180177454464</v>
      </c>
      <c r="AU11" s="104"/>
      <c r="AV11" s="105">
        <f>AT11*(1+AV44)</f>
        <v>7031.2389186327191</v>
      </c>
      <c r="AW11" s="104"/>
      <c r="AX11" s="105">
        <f>AV11*(1+AX44)</f>
        <v>7382.8008645643549</v>
      </c>
      <c r="AY11" s="104"/>
      <c r="AZ11" s="105">
        <f>AX11*(1+AZ44)</f>
        <v>7751.9409077925729</v>
      </c>
      <c r="BA11" s="104"/>
      <c r="BB11" s="105">
        <f>AZ11*(1+BB44)</f>
        <v>8139.5379531822018</v>
      </c>
      <c r="BC11" s="104"/>
      <c r="BD11" s="105">
        <f>BB11*(1+BD44)</f>
        <v>8546.5148508413131</v>
      </c>
      <c r="BE11" s="104"/>
      <c r="BF11" s="106">
        <f>BD11*(1+BF44)</f>
        <v>8973.8405933833783</v>
      </c>
    </row>
    <row r="12" spans="1:58" s="111" customFormat="1" ht="16.899999999999999" customHeight="1">
      <c r="A12" s="113"/>
      <c r="B12" s="107"/>
      <c r="C12" s="107"/>
      <c r="D12" s="107"/>
      <c r="E12" s="107"/>
      <c r="F12" s="315"/>
      <c r="G12" s="5" t="s">
        <v>61</v>
      </c>
      <c r="H12" s="18">
        <f>H11*$H$45</f>
        <v>0</v>
      </c>
      <c r="I12" s="114"/>
      <c r="J12" s="109">
        <f>J11*J45</f>
        <v>2643.375</v>
      </c>
      <c r="K12" s="115"/>
      <c r="L12" s="109">
        <f>L11*L45</f>
        <v>2775.5437499999998</v>
      </c>
      <c r="M12" s="115"/>
      <c r="N12" s="109">
        <f>N11*N45</f>
        <v>2914.3209375000001</v>
      </c>
      <c r="O12" s="115"/>
      <c r="P12" s="109">
        <f>P11*P45</f>
        <v>3060.036984375</v>
      </c>
      <c r="Q12" s="115"/>
      <c r="R12" s="109">
        <f>R11*R45</f>
        <v>3213.0388335937505</v>
      </c>
      <c r="S12" s="115"/>
      <c r="T12" s="109">
        <f>T11*T45</f>
        <v>3373.6907752734378</v>
      </c>
      <c r="U12" s="115"/>
      <c r="V12" s="109">
        <f>V11*V45</f>
        <v>3542.37531403711</v>
      </c>
      <c r="W12" s="115"/>
      <c r="X12" s="109">
        <f>X11*X45</f>
        <v>3719.4940797389654</v>
      </c>
      <c r="Y12" s="115"/>
      <c r="Z12" s="109">
        <f>Z11*Z45</f>
        <v>3905.4687837259139</v>
      </c>
      <c r="AA12" s="115"/>
      <c r="AB12" s="109">
        <f>AB11*AB45</f>
        <v>4100.7422229122103</v>
      </c>
      <c r="AC12" s="115"/>
      <c r="AD12" s="109">
        <f>AD11*AD45</f>
        <v>4305.779334057821</v>
      </c>
      <c r="AE12" s="115"/>
      <c r="AF12" s="109">
        <f>AF11*AF45</f>
        <v>4521.0683007607113</v>
      </c>
      <c r="AG12" s="115"/>
      <c r="AH12" s="109">
        <f>AH11*AH45</f>
        <v>4747.1217157987476</v>
      </c>
      <c r="AI12" s="115"/>
      <c r="AJ12" s="109">
        <f>AJ11*AJ45</f>
        <v>4984.477801588685</v>
      </c>
      <c r="AK12" s="115"/>
      <c r="AL12" s="109">
        <f>AL11*AL45</f>
        <v>5233.7016916681196</v>
      </c>
      <c r="AM12" s="115"/>
      <c r="AN12" s="109">
        <f>AN11*AN45</f>
        <v>5495.3867762515256</v>
      </c>
      <c r="AO12" s="115"/>
      <c r="AP12" s="109">
        <f>AP11*AP45</f>
        <v>5770.1561150641028</v>
      </c>
      <c r="AQ12" s="115"/>
      <c r="AR12" s="109">
        <f>AR11*AR45</f>
        <v>6058.6639208173083</v>
      </c>
      <c r="AS12" s="115"/>
      <c r="AT12" s="109">
        <f>AT11*AT45</f>
        <v>6361.5971168581736</v>
      </c>
      <c r="AU12" s="115"/>
      <c r="AV12" s="109">
        <f>AV11*AV45</f>
        <v>6679.6769727010833</v>
      </c>
      <c r="AW12" s="115"/>
      <c r="AX12" s="109">
        <f>AX11*AX45</f>
        <v>7013.6608213361369</v>
      </c>
      <c r="AY12" s="115"/>
      <c r="AZ12" s="109">
        <f>AZ11*AZ45</f>
        <v>7364.3438624029441</v>
      </c>
      <c r="BA12" s="115"/>
      <c r="BB12" s="109">
        <f>BB11*BB45</f>
        <v>7732.5610555230915</v>
      </c>
      <c r="BC12" s="115"/>
      <c r="BD12" s="109">
        <f>BD11*BD45</f>
        <v>8119.189108299247</v>
      </c>
      <c r="BE12" s="115"/>
      <c r="BF12" s="110">
        <f>BF11*BF45</f>
        <v>8525.1485637142086</v>
      </c>
    </row>
    <row r="13" spans="1:58" s="111" customFormat="1" ht="16.899999999999999" customHeight="1">
      <c r="A13" s="85"/>
      <c r="B13" s="32"/>
      <c r="C13" s="32"/>
      <c r="D13" s="32"/>
      <c r="E13" s="32"/>
      <c r="F13" s="315"/>
      <c r="G13" s="6" t="s">
        <v>62</v>
      </c>
      <c r="H13" s="18">
        <f>H11*$H$46</f>
        <v>0</v>
      </c>
      <c r="I13" s="114"/>
      <c r="J13" s="109">
        <f>J11*J46</f>
        <v>139.12500000000011</v>
      </c>
      <c r="K13" s="115"/>
      <c r="L13" s="109">
        <f>L11*L46</f>
        <v>146.08125000000013</v>
      </c>
      <c r="M13" s="115"/>
      <c r="N13" s="109">
        <f>N11*N46</f>
        <v>153.38531250000014</v>
      </c>
      <c r="O13" s="115"/>
      <c r="P13" s="109">
        <f>P11*P46</f>
        <v>161.05457812500015</v>
      </c>
      <c r="Q13" s="115"/>
      <c r="R13" s="109">
        <f>R11*R46</f>
        <v>169.10730703125017</v>
      </c>
      <c r="S13" s="115"/>
      <c r="T13" s="109">
        <f>T11*T46</f>
        <v>177.56267238281268</v>
      </c>
      <c r="U13" s="115"/>
      <c r="V13" s="109">
        <f>V11*V46</f>
        <v>186.44080600195332</v>
      </c>
      <c r="W13" s="115"/>
      <c r="X13" s="109">
        <f>X11*X46</f>
        <v>195.762846302051</v>
      </c>
      <c r="Y13" s="115"/>
      <c r="Z13" s="109">
        <f>Z11*Z46</f>
        <v>205.55098861715356</v>
      </c>
      <c r="AA13" s="115"/>
      <c r="AB13" s="109">
        <f>AB11*AB46</f>
        <v>215.82853804801127</v>
      </c>
      <c r="AC13" s="115"/>
      <c r="AD13" s="109">
        <f>AD11*AD46</f>
        <v>226.61996495041183</v>
      </c>
      <c r="AE13" s="115"/>
      <c r="AF13" s="109">
        <f>AF11*AF46</f>
        <v>237.9509631979324</v>
      </c>
      <c r="AG13" s="115"/>
      <c r="AH13" s="109">
        <f>AH11*AH46</f>
        <v>249.84851135782904</v>
      </c>
      <c r="AI13" s="115"/>
      <c r="AJ13" s="109">
        <f>AJ11*AJ46</f>
        <v>262.34093692572048</v>
      </c>
      <c r="AK13" s="115"/>
      <c r="AL13" s="109">
        <f>AL11*AL46</f>
        <v>275.45798377200657</v>
      </c>
      <c r="AM13" s="115"/>
      <c r="AN13" s="109">
        <f>AN11*AN46</f>
        <v>289.23088296060689</v>
      </c>
      <c r="AO13" s="115"/>
      <c r="AP13" s="109">
        <f>AP11*AP46</f>
        <v>303.69242710863728</v>
      </c>
      <c r="AQ13" s="115"/>
      <c r="AR13" s="109">
        <f>AR11*AR46</f>
        <v>318.87704846406916</v>
      </c>
      <c r="AS13" s="115"/>
      <c r="AT13" s="109">
        <f>AT11*AT46</f>
        <v>334.82090088727261</v>
      </c>
      <c r="AU13" s="115"/>
      <c r="AV13" s="109">
        <f>AV11*AV46</f>
        <v>351.56194593163627</v>
      </c>
      <c r="AW13" s="115"/>
      <c r="AX13" s="109">
        <f>AX11*AX46</f>
        <v>369.14004322821808</v>
      </c>
      <c r="AY13" s="115"/>
      <c r="AZ13" s="109">
        <f>AZ11*AZ46</f>
        <v>387.59704538962899</v>
      </c>
      <c r="BA13" s="115"/>
      <c r="BB13" s="109">
        <f>BB11*BB46</f>
        <v>406.97689765911048</v>
      </c>
      <c r="BC13" s="115"/>
      <c r="BD13" s="109">
        <f>BD11*BD46</f>
        <v>427.32574254206605</v>
      </c>
      <c r="BE13" s="115"/>
      <c r="BF13" s="110">
        <f>BF11*BF46</f>
        <v>448.6920296691693</v>
      </c>
    </row>
    <row r="14" spans="1:58" s="111" customFormat="1" ht="16.899999999999999" customHeight="1">
      <c r="A14" s="85"/>
      <c r="B14" s="307"/>
      <c r="C14" s="307"/>
      <c r="D14" s="307"/>
      <c r="E14" s="307"/>
      <c r="F14" s="315"/>
      <c r="G14" s="4" t="s">
        <v>63</v>
      </c>
      <c r="H14" s="17">
        <f>基準値算出!K28</f>
        <v>1250</v>
      </c>
      <c r="I14" s="116"/>
      <c r="J14" s="105">
        <f>H14*(1+J47)</f>
        <v>1312.5</v>
      </c>
      <c r="K14" s="117"/>
      <c r="L14" s="105">
        <f>J14*(1+L47)</f>
        <v>1378.125</v>
      </c>
      <c r="M14" s="117"/>
      <c r="N14" s="105">
        <f>L14*(1+N47)</f>
        <v>1447.03125</v>
      </c>
      <c r="O14" s="117"/>
      <c r="P14" s="105">
        <f>N14*(1+P47)</f>
        <v>1519.3828125</v>
      </c>
      <c r="Q14" s="117"/>
      <c r="R14" s="105">
        <f>P14*(1+R47)</f>
        <v>1595.3519531250001</v>
      </c>
      <c r="S14" s="117"/>
      <c r="T14" s="105">
        <f>R14*(1+T47)</f>
        <v>1675.1195507812502</v>
      </c>
      <c r="U14" s="117"/>
      <c r="V14" s="105">
        <f>T14*(1+V47)</f>
        <v>1758.8755283203127</v>
      </c>
      <c r="W14" s="117"/>
      <c r="X14" s="105">
        <f>V14*(1+X47)</f>
        <v>1846.8193047363284</v>
      </c>
      <c r="Y14" s="117"/>
      <c r="Z14" s="105">
        <f>X14*(1+Z47)</f>
        <v>1939.160269973145</v>
      </c>
      <c r="AA14" s="117"/>
      <c r="AB14" s="105">
        <f>Z14*(1+AB47)</f>
        <v>2036.1182834718022</v>
      </c>
      <c r="AC14" s="117"/>
      <c r="AD14" s="105">
        <f>AB14*(1+AD47)</f>
        <v>2137.9241976453923</v>
      </c>
      <c r="AE14" s="117"/>
      <c r="AF14" s="105">
        <f>AD14*(1+AF47)</f>
        <v>2244.8204075276622</v>
      </c>
      <c r="AG14" s="117"/>
      <c r="AH14" s="105">
        <f>AF14*(1+AH47)</f>
        <v>2357.0614279040456</v>
      </c>
      <c r="AI14" s="117"/>
      <c r="AJ14" s="105">
        <f>AH14*(1+AJ47)</f>
        <v>2474.9144992992478</v>
      </c>
      <c r="AK14" s="117"/>
      <c r="AL14" s="105">
        <f>AJ14*(1+AL47)</f>
        <v>2598.6602242642102</v>
      </c>
      <c r="AM14" s="117"/>
      <c r="AN14" s="105">
        <f>AL14*(1+AN47)</f>
        <v>2728.5932354774209</v>
      </c>
      <c r="AO14" s="117"/>
      <c r="AP14" s="105">
        <f>AN14*(1+AP47)</f>
        <v>2865.0228972512919</v>
      </c>
      <c r="AQ14" s="117"/>
      <c r="AR14" s="105">
        <f>AP14*(1+AR47)</f>
        <v>3008.2740421138565</v>
      </c>
      <c r="AS14" s="117"/>
      <c r="AT14" s="105">
        <f>AR14*(1+AT47)</f>
        <v>3158.6877442195496</v>
      </c>
      <c r="AU14" s="117"/>
      <c r="AV14" s="105">
        <f>AT14*(1+AV47)</f>
        <v>3316.6221314305271</v>
      </c>
      <c r="AW14" s="117"/>
      <c r="AX14" s="105">
        <f>AV14*(1+AX47)</f>
        <v>3482.4532380020537</v>
      </c>
      <c r="AY14" s="117"/>
      <c r="AZ14" s="105">
        <f>AX14*(1+AZ47)</f>
        <v>3656.5758999021564</v>
      </c>
      <c r="BA14" s="117"/>
      <c r="BB14" s="105">
        <f>AZ14*(1+BB47)</f>
        <v>3839.4046948972646</v>
      </c>
      <c r="BC14" s="117"/>
      <c r="BD14" s="105">
        <f>BB14*(1+BD47)</f>
        <v>4031.3749296421279</v>
      </c>
      <c r="BE14" s="117"/>
      <c r="BF14" s="106">
        <f>BD14*(1+BF47)</f>
        <v>4232.9436761242341</v>
      </c>
    </row>
    <row r="15" spans="1:58" s="111" customFormat="1" ht="16.899999999999999" customHeight="1">
      <c r="A15" s="85"/>
      <c r="B15" s="107"/>
      <c r="C15" s="107"/>
      <c r="D15" s="107"/>
      <c r="E15" s="107"/>
      <c r="F15" s="315"/>
      <c r="G15" s="5" t="s">
        <v>64</v>
      </c>
      <c r="H15" s="18">
        <f>H14*$H$48</f>
        <v>0</v>
      </c>
      <c r="I15" s="114"/>
      <c r="J15" s="109">
        <f>J14*J48</f>
        <v>656.25</v>
      </c>
      <c r="K15" s="115"/>
      <c r="L15" s="109">
        <f>L14*L48</f>
        <v>689.0625</v>
      </c>
      <c r="M15" s="115"/>
      <c r="N15" s="109">
        <f>N14*N48</f>
        <v>723.515625</v>
      </c>
      <c r="O15" s="115"/>
      <c r="P15" s="109">
        <f>P14*P48</f>
        <v>759.69140625</v>
      </c>
      <c r="Q15" s="115"/>
      <c r="R15" s="109">
        <f>R14*R48</f>
        <v>797.67597656250007</v>
      </c>
      <c r="S15" s="115"/>
      <c r="T15" s="109">
        <f>T14*T48</f>
        <v>837.55977539062508</v>
      </c>
      <c r="U15" s="115"/>
      <c r="V15" s="109">
        <f>V14*V48</f>
        <v>879.43776416015635</v>
      </c>
      <c r="W15" s="115"/>
      <c r="X15" s="109">
        <f>X14*X48</f>
        <v>923.40965236816419</v>
      </c>
      <c r="Y15" s="115"/>
      <c r="Z15" s="109">
        <f>Z14*Z48</f>
        <v>969.58013498657249</v>
      </c>
      <c r="AA15" s="115"/>
      <c r="AB15" s="109">
        <f>AB14*AB48</f>
        <v>1018.0591417359011</v>
      </c>
      <c r="AC15" s="115"/>
      <c r="AD15" s="109">
        <f>AD14*AD48</f>
        <v>1068.9620988226961</v>
      </c>
      <c r="AE15" s="115"/>
      <c r="AF15" s="109">
        <f>AF14*AF48</f>
        <v>1122.4102037638311</v>
      </c>
      <c r="AG15" s="115"/>
      <c r="AH15" s="109">
        <f>AH14*AH48</f>
        <v>1178.5307139520228</v>
      </c>
      <c r="AI15" s="115"/>
      <c r="AJ15" s="109">
        <f>AJ14*AJ48</f>
        <v>1237.4572496496239</v>
      </c>
      <c r="AK15" s="115"/>
      <c r="AL15" s="109">
        <f>AL14*AL48</f>
        <v>1299.3301121321051</v>
      </c>
      <c r="AM15" s="115"/>
      <c r="AN15" s="109">
        <f>AN14*AN48</f>
        <v>1364.2966177387104</v>
      </c>
      <c r="AO15" s="115"/>
      <c r="AP15" s="109">
        <f>AP14*AP48</f>
        <v>1432.5114486256459</v>
      </c>
      <c r="AQ15" s="115"/>
      <c r="AR15" s="109">
        <f>AR14*AR48</f>
        <v>1504.1370210569282</v>
      </c>
      <c r="AS15" s="115"/>
      <c r="AT15" s="109">
        <f>AT14*AT48</f>
        <v>1579.3438721097748</v>
      </c>
      <c r="AU15" s="115"/>
      <c r="AV15" s="109">
        <f>AV14*AV48</f>
        <v>1658.3110657152636</v>
      </c>
      <c r="AW15" s="115"/>
      <c r="AX15" s="109">
        <f>AX14*AX48</f>
        <v>1741.2266190010268</v>
      </c>
      <c r="AY15" s="115"/>
      <c r="AZ15" s="109">
        <f>AZ14*AZ48</f>
        <v>1828.2879499510782</v>
      </c>
      <c r="BA15" s="115"/>
      <c r="BB15" s="109">
        <f>BB14*BB48</f>
        <v>1919.7023474486323</v>
      </c>
      <c r="BC15" s="115"/>
      <c r="BD15" s="109">
        <f>BD14*BD48</f>
        <v>2015.6874648210639</v>
      </c>
      <c r="BE15" s="115"/>
      <c r="BF15" s="110">
        <f>BF14*BF48</f>
        <v>2116.4718380621171</v>
      </c>
    </row>
    <row r="16" spans="1:58" s="111" customFormat="1" ht="16.899999999999999" customHeight="1">
      <c r="A16" s="85"/>
      <c r="B16" s="32"/>
      <c r="C16" s="32"/>
      <c r="D16" s="32"/>
      <c r="E16" s="32"/>
      <c r="F16" s="315"/>
      <c r="G16" s="6" t="s">
        <v>65</v>
      </c>
      <c r="H16" s="18">
        <f>H14*$H$49</f>
        <v>0</v>
      </c>
      <c r="I16" s="114"/>
      <c r="J16" s="109">
        <f>J14*J49</f>
        <v>656.25</v>
      </c>
      <c r="K16" s="115"/>
      <c r="L16" s="109">
        <f>L14*L49</f>
        <v>689.0625</v>
      </c>
      <c r="M16" s="115"/>
      <c r="N16" s="109">
        <f>N14*N49</f>
        <v>723.515625</v>
      </c>
      <c r="O16" s="115"/>
      <c r="P16" s="109">
        <f>P14*P49</f>
        <v>759.69140625</v>
      </c>
      <c r="Q16" s="115"/>
      <c r="R16" s="109">
        <f>R14*R49</f>
        <v>797.67597656250007</v>
      </c>
      <c r="S16" s="115"/>
      <c r="T16" s="109">
        <f>T14*T49</f>
        <v>837.55977539062508</v>
      </c>
      <c r="U16" s="115"/>
      <c r="V16" s="109">
        <f>V14*V49</f>
        <v>879.43776416015635</v>
      </c>
      <c r="W16" s="115"/>
      <c r="X16" s="109">
        <f>X14*X49</f>
        <v>923.40965236816419</v>
      </c>
      <c r="Y16" s="115"/>
      <c r="Z16" s="109">
        <f>Z14*Z49</f>
        <v>969.58013498657249</v>
      </c>
      <c r="AA16" s="115"/>
      <c r="AB16" s="109">
        <f>AB14*AB49</f>
        <v>1018.0591417359011</v>
      </c>
      <c r="AC16" s="115"/>
      <c r="AD16" s="109">
        <f>AD14*AD49</f>
        <v>1068.9620988226961</v>
      </c>
      <c r="AE16" s="115"/>
      <c r="AF16" s="109">
        <f>AF14*AF49</f>
        <v>1122.4102037638311</v>
      </c>
      <c r="AG16" s="115"/>
      <c r="AH16" s="109">
        <f>AH14*AH49</f>
        <v>1178.5307139520228</v>
      </c>
      <c r="AI16" s="115"/>
      <c r="AJ16" s="109">
        <f>AJ14*AJ49</f>
        <v>1237.4572496496239</v>
      </c>
      <c r="AK16" s="115"/>
      <c r="AL16" s="109">
        <f>AL14*AL49</f>
        <v>1299.3301121321051</v>
      </c>
      <c r="AM16" s="115"/>
      <c r="AN16" s="109">
        <f>AN14*AN49</f>
        <v>1364.2966177387104</v>
      </c>
      <c r="AO16" s="115"/>
      <c r="AP16" s="109">
        <f>AP14*AP49</f>
        <v>1432.5114486256459</v>
      </c>
      <c r="AQ16" s="115"/>
      <c r="AR16" s="109">
        <f>AR14*AR49</f>
        <v>1504.1370210569282</v>
      </c>
      <c r="AS16" s="115"/>
      <c r="AT16" s="109">
        <f>AT14*AT49</f>
        <v>1579.3438721097748</v>
      </c>
      <c r="AU16" s="115"/>
      <c r="AV16" s="109">
        <f>AV14*AV49</f>
        <v>1658.3110657152636</v>
      </c>
      <c r="AW16" s="115"/>
      <c r="AX16" s="109">
        <f>AX14*AX49</f>
        <v>1741.2266190010268</v>
      </c>
      <c r="AY16" s="115"/>
      <c r="AZ16" s="109">
        <f>AZ14*AZ49</f>
        <v>1828.2879499510782</v>
      </c>
      <c r="BA16" s="115"/>
      <c r="BB16" s="109">
        <f>BB14*BB49</f>
        <v>1919.7023474486323</v>
      </c>
      <c r="BC16" s="115"/>
      <c r="BD16" s="109">
        <f>BD14*BD49</f>
        <v>2015.6874648210639</v>
      </c>
      <c r="BE16" s="115"/>
      <c r="BF16" s="110">
        <f>BF14*BF49</f>
        <v>2116.4718380621171</v>
      </c>
    </row>
    <row r="17" spans="1:58" s="111" customFormat="1" ht="16.899999999999999" customHeight="1">
      <c r="A17" s="85"/>
      <c r="B17" s="307"/>
      <c r="C17" s="307"/>
      <c r="D17" s="307"/>
      <c r="E17" s="307"/>
      <c r="F17" s="315"/>
      <c r="G17" s="7" t="s">
        <v>66</v>
      </c>
      <c r="H17" s="17">
        <f>基準値算出!K32</f>
        <v>700</v>
      </c>
      <c r="I17" s="116"/>
      <c r="J17" s="105">
        <f>H17*(1+J50)</f>
        <v>735</v>
      </c>
      <c r="K17" s="117"/>
      <c r="L17" s="105">
        <f>J17*(1+L50)</f>
        <v>771.75</v>
      </c>
      <c r="M17" s="117"/>
      <c r="N17" s="105">
        <f>L17*(1+N50)</f>
        <v>810.33750000000009</v>
      </c>
      <c r="O17" s="117"/>
      <c r="P17" s="105">
        <f>N17*(1+P50)</f>
        <v>850.85437500000012</v>
      </c>
      <c r="Q17" s="117"/>
      <c r="R17" s="105">
        <f>P17*(1+R50)</f>
        <v>893.39709375000018</v>
      </c>
      <c r="S17" s="117"/>
      <c r="T17" s="105">
        <f>R17*(1+T50)</f>
        <v>938.06694843750017</v>
      </c>
      <c r="U17" s="117"/>
      <c r="V17" s="105">
        <f>T17*(1+V50)</f>
        <v>984.97029585937526</v>
      </c>
      <c r="W17" s="117"/>
      <c r="X17" s="105">
        <f>V17*(1+X50)</f>
        <v>1034.218810652344</v>
      </c>
      <c r="Y17" s="117"/>
      <c r="Z17" s="105">
        <f>X17*(1+Z50)</f>
        <v>1085.9297511849613</v>
      </c>
      <c r="AA17" s="117"/>
      <c r="AB17" s="105">
        <f>Z17*(1+AB50)</f>
        <v>1140.2262387442095</v>
      </c>
      <c r="AC17" s="117"/>
      <c r="AD17" s="105">
        <f>AB17*(1+AD50)</f>
        <v>1197.2375506814201</v>
      </c>
      <c r="AE17" s="117"/>
      <c r="AF17" s="105">
        <f>AD17*(1+AF50)</f>
        <v>1257.0994282154911</v>
      </c>
      <c r="AG17" s="117"/>
      <c r="AH17" s="105">
        <f>AF17*(1+AH50)</f>
        <v>1319.9543996262657</v>
      </c>
      <c r="AI17" s="117"/>
      <c r="AJ17" s="105">
        <f>AH17*(1+AJ50)</f>
        <v>1385.9521196075791</v>
      </c>
      <c r="AK17" s="117"/>
      <c r="AL17" s="105">
        <f>AJ17*(1+AL50)</f>
        <v>1455.2497255879582</v>
      </c>
      <c r="AM17" s="117"/>
      <c r="AN17" s="105">
        <f>AL17*(1+AN50)</f>
        <v>1528.0122118673562</v>
      </c>
      <c r="AO17" s="117"/>
      <c r="AP17" s="105">
        <f>AN17*(1+AP50)</f>
        <v>1604.4128224607241</v>
      </c>
      <c r="AQ17" s="117"/>
      <c r="AR17" s="105">
        <f>AP17*(1+AR50)</f>
        <v>1684.6334635837604</v>
      </c>
      <c r="AS17" s="117"/>
      <c r="AT17" s="105">
        <f>AR17*(1+AT50)</f>
        <v>1768.8651367629486</v>
      </c>
      <c r="AU17" s="117"/>
      <c r="AV17" s="105">
        <f>AT17*(1+AV50)</f>
        <v>1857.3083936010962</v>
      </c>
      <c r="AW17" s="117"/>
      <c r="AX17" s="105">
        <f>AV17*(1+AX50)</f>
        <v>1950.1738132811511</v>
      </c>
      <c r="AY17" s="117"/>
      <c r="AZ17" s="105">
        <f>AX17*(1+AZ50)</f>
        <v>2047.6825039452087</v>
      </c>
      <c r="BA17" s="117"/>
      <c r="BB17" s="105">
        <f>AZ17*(1+BB50)</f>
        <v>2150.0666291424691</v>
      </c>
      <c r="BC17" s="117"/>
      <c r="BD17" s="105">
        <f>BB17*(1+BD50)</f>
        <v>2257.5699605995928</v>
      </c>
      <c r="BE17" s="117"/>
      <c r="BF17" s="106">
        <f>BD17*(1+BF50)</f>
        <v>2370.4484586295725</v>
      </c>
    </row>
    <row r="18" spans="1:58" s="111" customFormat="1" ht="16.899999999999999" customHeight="1">
      <c r="A18" s="85"/>
      <c r="B18" s="107"/>
      <c r="C18" s="107"/>
      <c r="D18" s="107"/>
      <c r="E18" s="107"/>
      <c r="F18" s="315"/>
      <c r="G18" s="5" t="s">
        <v>67</v>
      </c>
      <c r="H18" s="18">
        <f>H17*$H$51</f>
        <v>0</v>
      </c>
      <c r="I18" s="114"/>
      <c r="J18" s="109">
        <f>J17*J51</f>
        <v>0</v>
      </c>
      <c r="K18" s="115"/>
      <c r="L18" s="109">
        <f>L17*L51</f>
        <v>0</v>
      </c>
      <c r="M18" s="115"/>
      <c r="N18" s="109">
        <f>N17*N51</f>
        <v>0</v>
      </c>
      <c r="O18" s="115"/>
      <c r="P18" s="109">
        <f>P17*P51</f>
        <v>0</v>
      </c>
      <c r="Q18" s="115"/>
      <c r="R18" s="109">
        <f>R17*R51</f>
        <v>0</v>
      </c>
      <c r="S18" s="115"/>
      <c r="T18" s="109">
        <f>T17*T51</f>
        <v>0</v>
      </c>
      <c r="U18" s="115"/>
      <c r="V18" s="109">
        <f>V17*V51</f>
        <v>0</v>
      </c>
      <c r="W18" s="115"/>
      <c r="X18" s="109">
        <f>X17*X51</f>
        <v>0</v>
      </c>
      <c r="Y18" s="115"/>
      <c r="Z18" s="109">
        <f>Z17*Z51</f>
        <v>0</v>
      </c>
      <c r="AA18" s="115"/>
      <c r="AB18" s="109">
        <f>AB17*AB51</f>
        <v>0</v>
      </c>
      <c r="AC18" s="115"/>
      <c r="AD18" s="109">
        <f>AD17*AD51</f>
        <v>0</v>
      </c>
      <c r="AE18" s="115"/>
      <c r="AF18" s="109">
        <f>AF17*AF51</f>
        <v>0</v>
      </c>
      <c r="AG18" s="115"/>
      <c r="AH18" s="109">
        <f>AH17*AH51</f>
        <v>0</v>
      </c>
      <c r="AI18" s="115"/>
      <c r="AJ18" s="109">
        <f>AJ17*AJ51</f>
        <v>0</v>
      </c>
      <c r="AK18" s="115"/>
      <c r="AL18" s="109">
        <f>AL17*AL51</f>
        <v>0</v>
      </c>
      <c r="AM18" s="115"/>
      <c r="AN18" s="109">
        <f>AN17*AN51</f>
        <v>0</v>
      </c>
      <c r="AO18" s="115"/>
      <c r="AP18" s="109">
        <f>AP17*AP51</f>
        <v>0</v>
      </c>
      <c r="AQ18" s="115"/>
      <c r="AR18" s="109">
        <f>AR17*AR51</f>
        <v>0</v>
      </c>
      <c r="AS18" s="115"/>
      <c r="AT18" s="109">
        <f>AT17*AT51</f>
        <v>0</v>
      </c>
      <c r="AU18" s="115"/>
      <c r="AV18" s="109">
        <f>AV17*AV51</f>
        <v>0</v>
      </c>
      <c r="AW18" s="115"/>
      <c r="AX18" s="109">
        <f>AX17*AX51</f>
        <v>0</v>
      </c>
      <c r="AY18" s="115"/>
      <c r="AZ18" s="109">
        <f>AZ17*AZ51</f>
        <v>0</v>
      </c>
      <c r="BA18" s="115"/>
      <c r="BB18" s="109">
        <f>BB17*BB51</f>
        <v>0</v>
      </c>
      <c r="BC18" s="115"/>
      <c r="BD18" s="109">
        <f>BD17*BD51</f>
        <v>0</v>
      </c>
      <c r="BE18" s="115"/>
      <c r="BF18" s="110">
        <f>BF17*BF51</f>
        <v>0</v>
      </c>
    </row>
    <row r="19" spans="1:58" s="111" customFormat="1" ht="16.899999999999999" customHeight="1">
      <c r="A19" s="85"/>
      <c r="B19" s="86"/>
      <c r="C19" s="86"/>
      <c r="D19" s="86"/>
      <c r="E19" s="86"/>
      <c r="F19" s="315"/>
      <c r="G19" s="6" t="s">
        <v>68</v>
      </c>
      <c r="H19" s="18">
        <f>H17*$H$52</f>
        <v>0</v>
      </c>
      <c r="I19" s="114"/>
      <c r="J19" s="109">
        <f>J17*J52</f>
        <v>735</v>
      </c>
      <c r="K19" s="115"/>
      <c r="L19" s="109">
        <f>L17*L52</f>
        <v>771.75</v>
      </c>
      <c r="M19" s="115"/>
      <c r="N19" s="109">
        <f>N17*N52</f>
        <v>810.33750000000009</v>
      </c>
      <c r="O19" s="115"/>
      <c r="P19" s="109">
        <f>P17*P52</f>
        <v>850.85437500000012</v>
      </c>
      <c r="Q19" s="115"/>
      <c r="R19" s="109">
        <f>R17*R52</f>
        <v>893.39709375000018</v>
      </c>
      <c r="S19" s="115"/>
      <c r="T19" s="109">
        <f>T17*T52</f>
        <v>938.06694843750017</v>
      </c>
      <c r="U19" s="115"/>
      <c r="V19" s="109">
        <f>V17*V52</f>
        <v>984.97029585937526</v>
      </c>
      <c r="W19" s="115"/>
      <c r="X19" s="109">
        <f>X17*X52</f>
        <v>1034.218810652344</v>
      </c>
      <c r="Y19" s="115"/>
      <c r="Z19" s="109">
        <f>Z17*Z52</f>
        <v>1085.9297511849613</v>
      </c>
      <c r="AA19" s="115"/>
      <c r="AB19" s="109">
        <f>AB17*AB52</f>
        <v>1140.2262387442095</v>
      </c>
      <c r="AC19" s="115"/>
      <c r="AD19" s="109">
        <f>AD17*AD52</f>
        <v>1197.2375506814201</v>
      </c>
      <c r="AE19" s="115"/>
      <c r="AF19" s="109">
        <f>AF17*AF52</f>
        <v>1257.0994282154911</v>
      </c>
      <c r="AG19" s="115"/>
      <c r="AH19" s="109">
        <f>AH17*AH52</f>
        <v>1319.9543996262657</v>
      </c>
      <c r="AI19" s="115"/>
      <c r="AJ19" s="109">
        <f>AJ17*AJ52</f>
        <v>1385.9521196075791</v>
      </c>
      <c r="AK19" s="115"/>
      <c r="AL19" s="109">
        <f>AL17*AL52</f>
        <v>1455.2497255879582</v>
      </c>
      <c r="AM19" s="115"/>
      <c r="AN19" s="109">
        <f>AN17*AN52</f>
        <v>1528.0122118673562</v>
      </c>
      <c r="AO19" s="115"/>
      <c r="AP19" s="109">
        <f>AP17*AP52</f>
        <v>1604.4128224607241</v>
      </c>
      <c r="AQ19" s="115"/>
      <c r="AR19" s="109">
        <f>AR17*AR52</f>
        <v>1684.6334635837604</v>
      </c>
      <c r="AS19" s="115"/>
      <c r="AT19" s="109">
        <f>AT17*AT52</f>
        <v>1768.8651367629486</v>
      </c>
      <c r="AU19" s="115"/>
      <c r="AV19" s="109">
        <f>AV17*AV52</f>
        <v>1857.3083936010962</v>
      </c>
      <c r="AW19" s="115"/>
      <c r="AX19" s="109">
        <f>AX17*AX52</f>
        <v>1950.1738132811511</v>
      </c>
      <c r="AY19" s="115"/>
      <c r="AZ19" s="109">
        <f>AZ17*AZ52</f>
        <v>2047.6825039452087</v>
      </c>
      <c r="BA19" s="115"/>
      <c r="BB19" s="109">
        <f>BB17*BB52</f>
        <v>2150.0666291424691</v>
      </c>
      <c r="BC19" s="115"/>
      <c r="BD19" s="109">
        <f>BD17*BD52</f>
        <v>2257.5699605995928</v>
      </c>
      <c r="BE19" s="115"/>
      <c r="BF19" s="110">
        <f>BF17*BF52</f>
        <v>2370.4484586295725</v>
      </c>
    </row>
    <row r="20" spans="1:58" s="111" customFormat="1" ht="16.899999999999999" customHeight="1">
      <c r="A20" s="85"/>
      <c r="B20" s="307"/>
      <c r="C20" s="307"/>
      <c r="D20" s="307"/>
      <c r="E20" s="307"/>
      <c r="F20" s="315"/>
      <c r="G20" s="4" t="s">
        <v>69</v>
      </c>
      <c r="H20" s="17">
        <f>基準値算出!K35</f>
        <v>400</v>
      </c>
      <c r="I20" s="116"/>
      <c r="J20" s="105">
        <f>H20*(1+J53)</f>
        <v>420</v>
      </c>
      <c r="K20" s="117"/>
      <c r="L20" s="105">
        <f>J20*(1+L53)</f>
        <v>441</v>
      </c>
      <c r="M20" s="117"/>
      <c r="N20" s="105">
        <f>L20*(1+N53)</f>
        <v>463.05</v>
      </c>
      <c r="O20" s="117"/>
      <c r="P20" s="105">
        <f>N20*(1+P53)</f>
        <v>486.20250000000004</v>
      </c>
      <c r="Q20" s="117"/>
      <c r="R20" s="105">
        <f>P20*(1+R53)</f>
        <v>510.51262500000007</v>
      </c>
      <c r="S20" s="117"/>
      <c r="T20" s="105">
        <f>R20*(1+T53)</f>
        <v>536.03825625000013</v>
      </c>
      <c r="U20" s="117"/>
      <c r="V20" s="105">
        <f>T20*(1+V53)</f>
        <v>562.84016906250019</v>
      </c>
      <c r="W20" s="117"/>
      <c r="X20" s="105">
        <f>V20*(1+X53)</f>
        <v>590.98217751562527</v>
      </c>
      <c r="Y20" s="117"/>
      <c r="Z20" s="105">
        <f>X20*(1+Z53)</f>
        <v>620.53128639140652</v>
      </c>
      <c r="AA20" s="117"/>
      <c r="AB20" s="105">
        <f>Z20*(1+AB53)</f>
        <v>651.55785071097682</v>
      </c>
      <c r="AC20" s="117"/>
      <c r="AD20" s="105">
        <f>AB20*(1+AD53)</f>
        <v>684.13574324652575</v>
      </c>
      <c r="AE20" s="117"/>
      <c r="AF20" s="105">
        <f>AD20*(1+AF53)</f>
        <v>718.3425304088521</v>
      </c>
      <c r="AG20" s="117"/>
      <c r="AH20" s="105">
        <f>AF20*(1+AH53)</f>
        <v>754.25965692929469</v>
      </c>
      <c r="AI20" s="117"/>
      <c r="AJ20" s="105">
        <f>AH20*(1+AJ53)</f>
        <v>791.97263977575949</v>
      </c>
      <c r="AK20" s="117"/>
      <c r="AL20" s="105">
        <f>AJ20*(1+AL53)</f>
        <v>831.57127176454753</v>
      </c>
      <c r="AM20" s="117"/>
      <c r="AN20" s="105">
        <f>AL20*(1+AN53)</f>
        <v>873.14983535277497</v>
      </c>
      <c r="AO20" s="117"/>
      <c r="AP20" s="105">
        <f>AN20*(1+AP53)</f>
        <v>916.80732712041379</v>
      </c>
      <c r="AQ20" s="117"/>
      <c r="AR20" s="105">
        <f>AP20*(1+AR53)</f>
        <v>962.64769347643448</v>
      </c>
      <c r="AS20" s="117"/>
      <c r="AT20" s="105">
        <f>AR20*(1+AT53)</f>
        <v>1010.7800781502563</v>
      </c>
      <c r="AU20" s="117"/>
      <c r="AV20" s="105">
        <f>AT20*(1+AV53)</f>
        <v>1061.319082057769</v>
      </c>
      <c r="AW20" s="117"/>
      <c r="AX20" s="105">
        <f>AV20*(1+AX53)</f>
        <v>1114.3850361606576</v>
      </c>
      <c r="AY20" s="117"/>
      <c r="AZ20" s="105">
        <f>AX20*(1+AZ53)</f>
        <v>1170.1042879686904</v>
      </c>
      <c r="BA20" s="117"/>
      <c r="BB20" s="105">
        <f>AZ20*(1+BB53)</f>
        <v>1228.6095023671251</v>
      </c>
      <c r="BC20" s="117"/>
      <c r="BD20" s="105">
        <f>BB20*(1+BD53)</f>
        <v>1290.0399774854814</v>
      </c>
      <c r="BE20" s="117"/>
      <c r="BF20" s="106">
        <f>BD20*(1+BF53)</f>
        <v>1354.5419763597554</v>
      </c>
    </row>
    <row r="21" spans="1:58" s="111" customFormat="1" ht="16.899999999999999" customHeight="1">
      <c r="A21" s="85"/>
      <c r="B21" s="107"/>
      <c r="C21" s="107"/>
      <c r="D21" s="107"/>
      <c r="E21" s="107"/>
      <c r="F21" s="315"/>
      <c r="G21" s="5" t="s">
        <v>70</v>
      </c>
      <c r="H21" s="18">
        <f>H20*$H$54</f>
        <v>0</v>
      </c>
      <c r="I21" s="114"/>
      <c r="J21" s="109">
        <f>J20*J54</f>
        <v>0</v>
      </c>
      <c r="K21" s="115"/>
      <c r="L21" s="109">
        <f>L20*L54</f>
        <v>0</v>
      </c>
      <c r="M21" s="115"/>
      <c r="N21" s="109">
        <f>N20*N54</f>
        <v>0</v>
      </c>
      <c r="O21" s="115"/>
      <c r="P21" s="109">
        <f>P20*P54</f>
        <v>0</v>
      </c>
      <c r="Q21" s="115"/>
      <c r="R21" s="109">
        <f>R20*R54</f>
        <v>0</v>
      </c>
      <c r="S21" s="115"/>
      <c r="T21" s="109">
        <f>T20*T54</f>
        <v>0</v>
      </c>
      <c r="U21" s="115"/>
      <c r="V21" s="109">
        <f>V20*V54</f>
        <v>0</v>
      </c>
      <c r="W21" s="115"/>
      <c r="X21" s="109">
        <f>X20*X54</f>
        <v>0</v>
      </c>
      <c r="Y21" s="115"/>
      <c r="Z21" s="109">
        <f>Z20*Z54</f>
        <v>0</v>
      </c>
      <c r="AA21" s="115"/>
      <c r="AB21" s="109">
        <f>AB20*AB54</f>
        <v>0</v>
      </c>
      <c r="AC21" s="115"/>
      <c r="AD21" s="109">
        <f>AD20*AD54</f>
        <v>0</v>
      </c>
      <c r="AE21" s="115"/>
      <c r="AF21" s="109">
        <f>AF20*AF54</f>
        <v>0</v>
      </c>
      <c r="AG21" s="115"/>
      <c r="AH21" s="109">
        <f>AH20*AH54</f>
        <v>0</v>
      </c>
      <c r="AI21" s="115"/>
      <c r="AJ21" s="109">
        <f>AJ20*AJ54</f>
        <v>0</v>
      </c>
      <c r="AK21" s="115"/>
      <c r="AL21" s="109">
        <f>AL20*AL54</f>
        <v>0</v>
      </c>
      <c r="AM21" s="115"/>
      <c r="AN21" s="109">
        <f>AN20*AN54</f>
        <v>0</v>
      </c>
      <c r="AO21" s="115"/>
      <c r="AP21" s="109">
        <f>AP20*AP54</f>
        <v>0</v>
      </c>
      <c r="AQ21" s="115"/>
      <c r="AR21" s="109">
        <f>AR20*AR54</f>
        <v>0</v>
      </c>
      <c r="AS21" s="115"/>
      <c r="AT21" s="109">
        <f>AT20*AT54</f>
        <v>0</v>
      </c>
      <c r="AU21" s="115"/>
      <c r="AV21" s="109">
        <f>AV20*AV54</f>
        <v>0</v>
      </c>
      <c r="AW21" s="115"/>
      <c r="AX21" s="109">
        <f>AX20*AX54</f>
        <v>0</v>
      </c>
      <c r="AY21" s="115"/>
      <c r="AZ21" s="109">
        <f>AZ20*AZ54</f>
        <v>0</v>
      </c>
      <c r="BA21" s="115"/>
      <c r="BB21" s="109">
        <f>BB20*BB54</f>
        <v>0</v>
      </c>
      <c r="BC21" s="115"/>
      <c r="BD21" s="109">
        <f>BD20*BD54</f>
        <v>0</v>
      </c>
      <c r="BE21" s="115"/>
      <c r="BF21" s="110">
        <f>BF20*BF54</f>
        <v>0</v>
      </c>
    </row>
    <row r="22" spans="1:58" s="111" customFormat="1" ht="16.899999999999999" customHeight="1">
      <c r="A22" s="85"/>
      <c r="B22" s="32"/>
      <c r="C22" s="32"/>
      <c r="D22" s="32"/>
      <c r="E22" s="32"/>
      <c r="F22" s="315"/>
      <c r="G22" s="6" t="s">
        <v>71</v>
      </c>
      <c r="H22" s="18">
        <f>H20*$H$54</f>
        <v>0</v>
      </c>
      <c r="I22" s="114"/>
      <c r="J22" s="109">
        <f>J20*J55</f>
        <v>420</v>
      </c>
      <c r="K22" s="115"/>
      <c r="L22" s="109">
        <f>L20*L55</f>
        <v>441</v>
      </c>
      <c r="M22" s="115"/>
      <c r="N22" s="109">
        <f>N20*N55</f>
        <v>463.05</v>
      </c>
      <c r="O22" s="115"/>
      <c r="P22" s="109">
        <f>P20*P55</f>
        <v>486.20250000000004</v>
      </c>
      <c r="Q22" s="115"/>
      <c r="R22" s="109">
        <f>R20*R55</f>
        <v>510.51262500000007</v>
      </c>
      <c r="S22" s="115"/>
      <c r="T22" s="109">
        <f>T20*T55</f>
        <v>536.03825625000013</v>
      </c>
      <c r="U22" s="115"/>
      <c r="V22" s="109">
        <f>V20*V55</f>
        <v>562.84016906250019</v>
      </c>
      <c r="W22" s="115"/>
      <c r="X22" s="109">
        <f>X20*X55</f>
        <v>590.98217751562527</v>
      </c>
      <c r="Y22" s="115"/>
      <c r="Z22" s="109">
        <f>Z20*Z55</f>
        <v>620.53128639140652</v>
      </c>
      <c r="AA22" s="115"/>
      <c r="AB22" s="109">
        <f>AB20*AB55</f>
        <v>651.55785071097682</v>
      </c>
      <c r="AC22" s="115"/>
      <c r="AD22" s="109">
        <f>AD20*AD55</f>
        <v>684.13574324652575</v>
      </c>
      <c r="AE22" s="115"/>
      <c r="AF22" s="109">
        <f>AF20*AF55</f>
        <v>718.3425304088521</v>
      </c>
      <c r="AG22" s="115"/>
      <c r="AH22" s="109">
        <f>AH20*AH55</f>
        <v>754.25965692929469</v>
      </c>
      <c r="AI22" s="115"/>
      <c r="AJ22" s="109">
        <f>AJ20*AJ55</f>
        <v>791.97263977575949</v>
      </c>
      <c r="AK22" s="115"/>
      <c r="AL22" s="109">
        <f>AL20*AL55</f>
        <v>831.57127176454753</v>
      </c>
      <c r="AM22" s="115"/>
      <c r="AN22" s="109">
        <f>AN20*AN55</f>
        <v>873.14983535277497</v>
      </c>
      <c r="AO22" s="115"/>
      <c r="AP22" s="109">
        <f>AP20*AP55</f>
        <v>916.80732712041379</v>
      </c>
      <c r="AQ22" s="115"/>
      <c r="AR22" s="109">
        <f>AR20*AR55</f>
        <v>962.64769347643448</v>
      </c>
      <c r="AS22" s="115"/>
      <c r="AT22" s="109">
        <f>AT20*AT55</f>
        <v>1010.7800781502563</v>
      </c>
      <c r="AU22" s="115"/>
      <c r="AV22" s="109">
        <f>AV20*AV55</f>
        <v>1061.319082057769</v>
      </c>
      <c r="AW22" s="115"/>
      <c r="AX22" s="109">
        <f>AX20*AX55</f>
        <v>1114.3850361606576</v>
      </c>
      <c r="AY22" s="115"/>
      <c r="AZ22" s="109">
        <f>AZ20*AZ55</f>
        <v>1170.1042879686904</v>
      </c>
      <c r="BA22" s="115"/>
      <c r="BB22" s="109">
        <f>BB20*BB55</f>
        <v>1228.6095023671251</v>
      </c>
      <c r="BC22" s="115"/>
      <c r="BD22" s="109">
        <f>BD20*BD55</f>
        <v>1290.0399774854814</v>
      </c>
      <c r="BE22" s="115"/>
      <c r="BF22" s="110">
        <f>BF20*BF55</f>
        <v>1354.5419763597554</v>
      </c>
    </row>
    <row r="23" spans="1:58">
      <c r="A23" s="85"/>
      <c r="H23" s="23"/>
      <c r="I23" s="100"/>
      <c r="J23" s="109"/>
      <c r="K23" s="102"/>
      <c r="L23" s="101"/>
      <c r="M23" s="118"/>
      <c r="N23" s="119"/>
      <c r="O23" s="102"/>
      <c r="P23" s="101"/>
      <c r="Q23" s="102"/>
      <c r="R23" s="101"/>
      <c r="S23" s="118"/>
      <c r="T23" s="119"/>
      <c r="U23" s="102"/>
      <c r="V23" s="101"/>
      <c r="W23" s="102"/>
      <c r="X23" s="101"/>
      <c r="Y23" s="118"/>
      <c r="Z23" s="119"/>
      <c r="AA23" s="102"/>
      <c r="AB23" s="101"/>
      <c r="AC23" s="102"/>
      <c r="AD23" s="101"/>
      <c r="AE23" s="118"/>
      <c r="AF23" s="119"/>
      <c r="AG23" s="102"/>
      <c r="AH23" s="101"/>
      <c r="AI23" s="102"/>
      <c r="AJ23" s="101"/>
      <c r="AK23" s="118"/>
      <c r="AL23" s="119"/>
      <c r="AM23" s="102"/>
      <c r="AN23" s="101"/>
      <c r="AO23" s="102"/>
      <c r="AP23" s="101"/>
      <c r="AQ23" s="118"/>
      <c r="AR23" s="119"/>
      <c r="AS23" s="102"/>
      <c r="AT23" s="101"/>
      <c r="AU23" s="102"/>
      <c r="AV23" s="101"/>
      <c r="AW23" s="118"/>
      <c r="AX23" s="119"/>
      <c r="AY23" s="102"/>
      <c r="AZ23" s="101"/>
      <c r="BA23" s="102"/>
      <c r="BB23" s="101"/>
      <c r="BC23" s="102"/>
      <c r="BD23" s="101"/>
      <c r="BE23" s="102"/>
      <c r="BF23" s="103"/>
    </row>
    <row r="24" spans="1:58" ht="28.15" customHeight="1">
      <c r="A24" s="85"/>
      <c r="C24" s="307"/>
      <c r="D24" s="307"/>
      <c r="E24" s="307"/>
      <c r="F24" s="213" t="s">
        <v>72</v>
      </c>
      <c r="G24" s="24" t="s">
        <v>5</v>
      </c>
      <c r="H24" s="20"/>
      <c r="I24" s="100"/>
      <c r="J24" s="98">
        <v>41000</v>
      </c>
      <c r="K24" s="102"/>
      <c r="L24" s="98">
        <v>41000</v>
      </c>
      <c r="M24" s="118"/>
      <c r="N24" s="120">
        <v>41000</v>
      </c>
      <c r="O24" s="102"/>
      <c r="P24" s="98">
        <v>41000</v>
      </c>
      <c r="Q24" s="102"/>
      <c r="R24" s="98">
        <v>41000</v>
      </c>
      <c r="S24" s="118"/>
      <c r="T24" s="120">
        <v>41000</v>
      </c>
      <c r="U24" s="102"/>
      <c r="V24" s="120">
        <v>41000</v>
      </c>
      <c r="W24" s="102"/>
      <c r="X24" s="98">
        <v>41000</v>
      </c>
      <c r="Y24" s="118"/>
      <c r="Z24" s="120">
        <v>41000</v>
      </c>
      <c r="AA24" s="102"/>
      <c r="AB24" s="98">
        <v>41000</v>
      </c>
      <c r="AC24" s="102"/>
      <c r="AD24" s="98">
        <v>41000</v>
      </c>
      <c r="AE24" s="118"/>
      <c r="AF24" s="120">
        <v>41000</v>
      </c>
      <c r="AG24" s="102"/>
      <c r="AH24" s="98">
        <v>41000</v>
      </c>
      <c r="AI24" s="102"/>
      <c r="AJ24" s="98">
        <v>41000</v>
      </c>
      <c r="AK24" s="118"/>
      <c r="AL24" s="120">
        <v>41000</v>
      </c>
      <c r="AM24" s="102"/>
      <c r="AN24" s="98">
        <v>41000</v>
      </c>
      <c r="AO24" s="102"/>
      <c r="AP24" s="98">
        <v>41000</v>
      </c>
      <c r="AQ24" s="118"/>
      <c r="AR24" s="120">
        <v>41000</v>
      </c>
      <c r="AS24" s="102"/>
      <c r="AT24" s="98">
        <v>41000</v>
      </c>
      <c r="AU24" s="102"/>
      <c r="AV24" s="120">
        <v>41000</v>
      </c>
      <c r="AW24" s="102"/>
      <c r="AX24" s="120">
        <v>41000</v>
      </c>
      <c r="AY24" s="102"/>
      <c r="AZ24" s="98">
        <v>41000</v>
      </c>
      <c r="BA24" s="102"/>
      <c r="BB24" s="98">
        <v>41000</v>
      </c>
      <c r="BC24" s="102"/>
      <c r="BD24" s="98">
        <v>41000</v>
      </c>
      <c r="BE24" s="102"/>
      <c r="BF24" s="99">
        <v>41000</v>
      </c>
    </row>
    <row r="25" spans="1:58">
      <c r="A25" s="85"/>
      <c r="G25" s="121"/>
      <c r="H25" s="122"/>
      <c r="I25" s="100"/>
      <c r="J25" s="101"/>
      <c r="K25" s="102"/>
      <c r="L25" s="119"/>
      <c r="M25" s="102"/>
      <c r="N25" s="119"/>
      <c r="O25" s="102"/>
      <c r="P25" s="119"/>
      <c r="Q25" s="102"/>
      <c r="R25" s="119"/>
      <c r="S25" s="102"/>
      <c r="T25" s="119"/>
      <c r="U25" s="102"/>
      <c r="V25" s="119"/>
      <c r="W25" s="102"/>
      <c r="X25" s="119"/>
      <c r="Y25" s="102"/>
      <c r="Z25" s="119"/>
      <c r="AA25" s="102"/>
      <c r="AB25" s="119"/>
      <c r="AC25" s="102"/>
      <c r="AD25" s="119"/>
      <c r="AE25" s="102"/>
      <c r="AF25" s="119"/>
      <c r="AG25" s="102"/>
      <c r="AH25" s="119"/>
      <c r="AI25" s="102"/>
      <c r="AJ25" s="119"/>
      <c r="AK25" s="102"/>
      <c r="AL25" s="119"/>
      <c r="AM25" s="102"/>
      <c r="AN25" s="119"/>
      <c r="AO25" s="102"/>
      <c r="AP25" s="101"/>
      <c r="AQ25" s="118"/>
      <c r="AR25" s="119"/>
      <c r="AS25" s="102"/>
      <c r="AT25" s="119"/>
      <c r="AU25" s="102"/>
      <c r="AV25" s="119"/>
      <c r="AW25" s="102"/>
      <c r="AX25" s="119"/>
      <c r="AY25" s="102"/>
      <c r="AZ25" s="119"/>
      <c r="BA25" s="102"/>
      <c r="BB25" s="119"/>
      <c r="BC25" s="102"/>
      <c r="BD25" s="119"/>
      <c r="BE25" s="102"/>
      <c r="BF25" s="103"/>
    </row>
    <row r="26" spans="1:58" s="127" customFormat="1" ht="16.899999999999999" customHeight="1">
      <c r="A26" s="85"/>
      <c r="B26" s="86"/>
      <c r="C26" s="86"/>
      <c r="D26" s="86"/>
      <c r="E26" s="86"/>
      <c r="F26" s="306" t="s">
        <v>73</v>
      </c>
      <c r="G26" s="8" t="s">
        <v>138</v>
      </c>
      <c r="H26" s="19"/>
      <c r="I26" s="123">
        <f>AVERAGE(A6:E6)</f>
        <v>9000</v>
      </c>
      <c r="J26" s="124"/>
      <c r="K26" s="125">
        <f>AVERAGE(A6:E6)</f>
        <v>9000</v>
      </c>
      <c r="L26" s="124"/>
      <c r="M26" s="125">
        <f>AVERAGE(B6:E6,J7)</f>
        <v>9090</v>
      </c>
      <c r="N26" s="124"/>
      <c r="O26" s="125">
        <f>AVERAGE(C6:E6,J7,L7)</f>
        <v>9274.5</v>
      </c>
      <c r="P26" s="124"/>
      <c r="Q26" s="125">
        <f>AVERAGE(D6:E6,J7,L7,N7)</f>
        <v>9558.2250000000004</v>
      </c>
      <c r="R26" s="124"/>
      <c r="S26" s="125">
        <f>AVERAGE(E6,I7:P7)</f>
        <v>9946.1362499999996</v>
      </c>
      <c r="T26" s="124"/>
      <c r="U26" s="125">
        <f>AVERAGE(I7:R7)</f>
        <v>10443.4430625</v>
      </c>
      <c r="V26" s="124"/>
      <c r="W26" s="125">
        <f>AVERAGE(K7:T7)</f>
        <v>10965.615215625001</v>
      </c>
      <c r="X26" s="124"/>
      <c r="Y26" s="125">
        <f>AVERAGE(M7:V7)</f>
        <v>11513.895976406251</v>
      </c>
      <c r="Z26" s="124"/>
      <c r="AA26" s="125">
        <f>AVERAGE(O7:X7)</f>
        <v>12089.590775226565</v>
      </c>
      <c r="AB26" s="124"/>
      <c r="AC26" s="125">
        <f>AVERAGE(Q7:Z7)</f>
        <v>12694.070313987893</v>
      </c>
      <c r="AD26" s="124"/>
      <c r="AE26" s="125">
        <f>AVERAGE(S7:AB7)</f>
        <v>13328.773829687289</v>
      </c>
      <c r="AF26" s="124"/>
      <c r="AG26" s="125">
        <f>AVERAGE(U7:AD7)</f>
        <v>13995.212521171654</v>
      </c>
      <c r="AH26" s="124"/>
      <c r="AI26" s="125">
        <f>AVERAGE(W7:AF7)</f>
        <v>14694.973147230237</v>
      </c>
      <c r="AJ26" s="124"/>
      <c r="AK26" s="125">
        <f>AVERAGE(Y7:AH7)</f>
        <v>15429.721804591751</v>
      </c>
      <c r="AL26" s="124"/>
      <c r="AM26" s="125">
        <f>AVERAGE(AA7:AJ7)</f>
        <v>16201.207894821337</v>
      </c>
      <c r="AN26" s="124"/>
      <c r="AO26" s="125">
        <f>AVERAGE(AC7:AL7)</f>
        <v>17011.268289562406</v>
      </c>
      <c r="AP26" s="124"/>
      <c r="AQ26" s="125">
        <f>AVERAGE(AE7:AN7)</f>
        <v>17861.831704040527</v>
      </c>
      <c r="AR26" s="124"/>
      <c r="AS26" s="125">
        <f>AVERAGE(AG7:AP7)</f>
        <v>18754.923289242553</v>
      </c>
      <c r="AT26" s="124"/>
      <c r="AU26" s="125">
        <f>AVERAGE(AI7:AR7)</f>
        <v>19692.669453704682</v>
      </c>
      <c r="AV26" s="124"/>
      <c r="AW26" s="125">
        <f>AVERAGE(AK7:AT7)</f>
        <v>20677.302926389915</v>
      </c>
      <c r="AX26" s="124"/>
      <c r="AY26" s="125">
        <f>AVERAGE(AM7:AV7)</f>
        <v>21711.168072709414</v>
      </c>
      <c r="AZ26" s="124"/>
      <c r="BA26" s="125">
        <f>AVERAGE(AO7:AX7)</f>
        <v>22796.726476344884</v>
      </c>
      <c r="BB26" s="124"/>
      <c r="BC26" s="125">
        <f>AVERAGE(AQ7:AZ7)</f>
        <v>23936.56280016213</v>
      </c>
      <c r="BD26" s="124"/>
      <c r="BE26" s="125">
        <f>AVERAGE(AS7:BB7)</f>
        <v>25133.39094017024</v>
      </c>
      <c r="BF26" s="126"/>
    </row>
    <row r="27" spans="1:58" ht="16.899999999999999" customHeight="1">
      <c r="A27" s="85"/>
      <c r="B27" s="307"/>
      <c r="C27" s="307"/>
      <c r="D27" s="307"/>
      <c r="E27" s="307"/>
      <c r="F27" s="306"/>
      <c r="G27" s="27" t="s">
        <v>74</v>
      </c>
      <c r="H27" s="19"/>
      <c r="I27" s="115">
        <f>IF(J37="-",I26*I56,H4*25%)</f>
        <v>9000</v>
      </c>
      <c r="J27" s="119"/>
      <c r="K27" s="115">
        <f>IF(L37="-",K26*K56,H4*25%)</f>
        <v>9000</v>
      </c>
      <c r="L27" s="119"/>
      <c r="M27" s="115">
        <f>IF(N37="-",M26*M56,J5*25%)</f>
        <v>9090</v>
      </c>
      <c r="N27" s="119"/>
      <c r="O27" s="115">
        <f>IF(P37="-",O26*O56,L5*25%)</f>
        <v>9274.5</v>
      </c>
      <c r="P27" s="119"/>
      <c r="Q27" s="115">
        <f>IF(R37="-",Q26*Q56,N5*25%)</f>
        <v>9558.2250000000004</v>
      </c>
      <c r="R27" s="119"/>
      <c r="S27" s="115">
        <f>IF(T37="-",S26*S56,P5*25%)</f>
        <v>9946.1362499999996</v>
      </c>
      <c r="T27" s="119"/>
      <c r="U27" s="115">
        <f>IF(V37="-",U26*U56,R5*25%)</f>
        <v>10443.4430625</v>
      </c>
      <c r="V27" s="119"/>
      <c r="W27" s="115">
        <f>IF(X37="-",W26*W56,T5*25%)</f>
        <v>10965.615215625001</v>
      </c>
      <c r="X27" s="119"/>
      <c r="Y27" s="115">
        <f>IF(Z37="-",Y26*Y56,V5*25%)</f>
        <v>11513.895976406251</v>
      </c>
      <c r="Z27" s="119"/>
      <c r="AA27" s="115">
        <f>IF(AB37="-",AA26*AA56,X5*25%)</f>
        <v>12089.590775226565</v>
      </c>
      <c r="AB27" s="119"/>
      <c r="AC27" s="115">
        <f>IF(AD37="-",AC26*AC56,Z5*25%)</f>
        <v>12694.070313987893</v>
      </c>
      <c r="AD27" s="119"/>
      <c r="AE27" s="115">
        <f>IF(AF37="-",AE26*AE56,AB5*25%)</f>
        <v>13328.773829687289</v>
      </c>
      <c r="AF27" s="119"/>
      <c r="AG27" s="115">
        <f>IF(AH37="-",AG26*AG56,AD5*25%)</f>
        <v>13995.212521171654</v>
      </c>
      <c r="AH27" s="119"/>
      <c r="AI27" s="115">
        <f>IF(AJ37="-",AI26*AI56,AF5*25%)</f>
        <v>14694.973147230237</v>
      </c>
      <c r="AJ27" s="119"/>
      <c r="AK27" s="115">
        <f>IF(AL37="-",AK26*AK56,AH5*25%)</f>
        <v>15429.721804591751</v>
      </c>
      <c r="AL27" s="119"/>
      <c r="AM27" s="115">
        <f>IF(AN37="-",AM26*AM56,AJ5*25%)</f>
        <v>16201.207894821337</v>
      </c>
      <c r="AN27" s="119"/>
      <c r="AO27" s="115">
        <f>IF(AP37="-",AO26*AO56,AL5*25%)</f>
        <v>17011.268289562406</v>
      </c>
      <c r="AP27" s="119"/>
      <c r="AQ27" s="115">
        <f>IF(AR37="-",AQ26*AQ56,AN5*25%)</f>
        <v>17861.831704040527</v>
      </c>
      <c r="AR27" s="119"/>
      <c r="AS27" s="115">
        <f>IF(AT37="-",AS26*AS56,AP5*25%)</f>
        <v>18754.923289242553</v>
      </c>
      <c r="AT27" s="119"/>
      <c r="AU27" s="115">
        <f>IF(AV37="-",AU26*AU56,AR5*25%)</f>
        <v>19692.669453704682</v>
      </c>
      <c r="AV27" s="119"/>
      <c r="AW27" s="115">
        <f>IF(AX37="-",AW26*AW56,AT5*25%)</f>
        <v>20677.302926389915</v>
      </c>
      <c r="AX27" s="119"/>
      <c r="AY27" s="115">
        <f>IF(AZ37="-",AY26*AY56,AV5*25%)</f>
        <v>21711.168072709414</v>
      </c>
      <c r="AZ27" s="119"/>
      <c r="BA27" s="115">
        <f>IF(BB37="-",BA26*BA56,AX5*25%)</f>
        <v>22796.726476344884</v>
      </c>
      <c r="BB27" s="119"/>
      <c r="BC27" s="115">
        <f>IF(BD37="-",BC26*BC56,AZ5*25%)</f>
        <v>23936.56280016213</v>
      </c>
      <c r="BD27" s="119"/>
      <c r="BE27" s="115">
        <f>IF(BF37="-",BE26*BE56,BB5*25%)</f>
        <v>25133.39094017024</v>
      </c>
      <c r="BF27" s="103"/>
    </row>
    <row r="28" spans="1:58" ht="16.899999999999999" customHeight="1">
      <c r="A28" s="85"/>
      <c r="B28" s="32"/>
      <c r="C28" s="32"/>
      <c r="D28" s="32"/>
      <c r="E28" s="32"/>
      <c r="F28" s="306"/>
      <c r="G28" s="128" t="s">
        <v>168</v>
      </c>
      <c r="H28" s="19"/>
      <c r="J28" s="129">
        <v>0</v>
      </c>
      <c r="L28" s="129">
        <v>0</v>
      </c>
      <c r="N28" s="129">
        <v>0</v>
      </c>
      <c r="P28" s="129">
        <v>0</v>
      </c>
      <c r="R28" s="129">
        <v>0</v>
      </c>
      <c r="T28" s="129">
        <v>0</v>
      </c>
      <c r="V28" s="129">
        <v>0</v>
      </c>
      <c r="X28" s="129">
        <v>0</v>
      </c>
      <c r="Z28" s="129">
        <v>0</v>
      </c>
      <c r="AB28" s="129">
        <v>0</v>
      </c>
      <c r="AD28" s="129">
        <v>0</v>
      </c>
      <c r="AF28" s="129">
        <v>0</v>
      </c>
      <c r="AH28" s="129">
        <v>0</v>
      </c>
      <c r="AJ28" s="129">
        <v>0</v>
      </c>
      <c r="AL28" s="129">
        <v>0</v>
      </c>
      <c r="AN28" s="129">
        <v>0</v>
      </c>
      <c r="AP28" s="129">
        <v>0</v>
      </c>
      <c r="AR28" s="129">
        <v>0</v>
      </c>
      <c r="AT28" s="129">
        <v>0</v>
      </c>
      <c r="AV28" s="129">
        <v>0</v>
      </c>
      <c r="AX28" s="129">
        <v>0</v>
      </c>
      <c r="AZ28" s="129">
        <v>0</v>
      </c>
      <c r="BB28" s="129">
        <v>0</v>
      </c>
      <c r="BD28" s="129">
        <v>0</v>
      </c>
      <c r="BE28" s="89"/>
      <c r="BF28" s="130">
        <v>0</v>
      </c>
    </row>
    <row r="29" spans="1:58" s="127" customFormat="1" ht="16.899999999999999" customHeight="1">
      <c r="A29" s="85"/>
      <c r="B29" s="86"/>
      <c r="C29" s="86"/>
      <c r="D29" s="86"/>
      <c r="E29" s="86"/>
      <c r="F29" s="306"/>
      <c r="G29" s="8" t="s">
        <v>75</v>
      </c>
      <c r="H29" s="19"/>
      <c r="I29" s="86"/>
      <c r="J29" s="131">
        <f>SUM(J10,J13,J16,J19,J22)</f>
        <v>4050.375</v>
      </c>
      <c r="K29" s="86"/>
      <c r="L29" s="131">
        <f>SUM(L10,L13,L16,L19,L22)</f>
        <v>4252.8937500000002</v>
      </c>
      <c r="M29" s="86"/>
      <c r="N29" s="131">
        <f>SUM(N10,N13,N16,N19,N22)</f>
        <v>4465.5384375000003</v>
      </c>
      <c r="O29" s="86"/>
      <c r="P29" s="131">
        <f>SUM(P10,P13,P16,P19,P22)</f>
        <v>4688.8153593750012</v>
      </c>
      <c r="Q29" s="86"/>
      <c r="R29" s="131">
        <f>SUM(R10,R13,R16,R19,R22)</f>
        <v>4923.2561273437514</v>
      </c>
      <c r="S29" s="86"/>
      <c r="T29" s="131">
        <f>SUM(T10,T13,T16,T19,T22)</f>
        <v>5169.4189337109383</v>
      </c>
      <c r="U29" s="86"/>
      <c r="V29" s="131">
        <f>SUM(V10,V13,V16,V19,V22)</f>
        <v>5427.8898803964867</v>
      </c>
      <c r="W29" s="86"/>
      <c r="X29" s="131">
        <f>SUM(X10,X13,X16,X19,X22)</f>
        <v>5699.284374416311</v>
      </c>
      <c r="Y29" s="86"/>
      <c r="Z29" s="131">
        <f>SUM(Z10,Z13,Z16,Z19,Z22)</f>
        <v>5984.2485931371275</v>
      </c>
      <c r="AA29" s="86"/>
      <c r="AB29" s="131">
        <f>SUM(AB10,AB13,AB16,AB19,AB22)</f>
        <v>6283.4610227939829</v>
      </c>
      <c r="AC29" s="86"/>
      <c r="AD29" s="131">
        <f>SUM(AD10,AD13,AD16,AD19,AD22)</f>
        <v>6597.634073933682</v>
      </c>
      <c r="AE29" s="86"/>
      <c r="AF29" s="131">
        <f>SUM(AF10,AF13,AF16,AF19,AF22)</f>
        <v>6927.5157776303677</v>
      </c>
      <c r="AG29" s="86"/>
      <c r="AH29" s="131">
        <f>SUM(AH10,AH13,AH16,AH19,AH22)</f>
        <v>7273.8915665118857</v>
      </c>
      <c r="AI29" s="86"/>
      <c r="AJ29" s="131">
        <f>SUM(AJ10,AJ13,AJ16,AJ19,AJ22)</f>
        <v>7637.5861448374799</v>
      </c>
      <c r="AK29" s="86"/>
      <c r="AL29" s="131">
        <f>SUM(AL10,AL13,AL16,AL19,AL22)</f>
        <v>8019.4654520793547</v>
      </c>
      <c r="AM29" s="86"/>
      <c r="AN29" s="131">
        <f>SUM(AN10,AN13,AN16,AN19,AN22)</f>
        <v>8420.438724683323</v>
      </c>
      <c r="AO29" s="86"/>
      <c r="AP29" s="131">
        <f>SUM(AP10,AP13,AP16,AP19,AP22)</f>
        <v>8841.460660917488</v>
      </c>
      <c r="AQ29" s="86"/>
      <c r="AR29" s="131">
        <f>SUM(AR10,AR13,AR16,AR19,AR22)</f>
        <v>9283.5336939633635</v>
      </c>
      <c r="AS29" s="86"/>
      <c r="AT29" s="131">
        <f>SUM(AT10,AT13,AT16,AT19,AT22)</f>
        <v>9747.7103786615316</v>
      </c>
      <c r="AU29" s="86"/>
      <c r="AV29" s="131">
        <f>SUM(AV10,AV13,AV16,AV19,AV22)</f>
        <v>10235.095897594611</v>
      </c>
      <c r="AW29" s="86"/>
      <c r="AX29" s="131">
        <f>SUM(AX10,AX13,AX16,AX19,AX22)</f>
        <v>10746.850692474341</v>
      </c>
      <c r="AY29" s="86"/>
      <c r="AZ29" s="131">
        <f>SUM(AZ10,AZ13,AZ16,AZ19,AZ22)</f>
        <v>11284.193227098058</v>
      </c>
      <c r="BA29" s="86"/>
      <c r="BB29" s="131">
        <f>SUM(BB10,BB13,BB16,BB19,BB22)</f>
        <v>11848.402888452962</v>
      </c>
      <c r="BC29" s="86"/>
      <c r="BD29" s="131">
        <f>SUM(BD10,BD13,BD16,BD19,BD22)</f>
        <v>12440.823032875609</v>
      </c>
      <c r="BE29" s="132"/>
      <c r="BF29" s="126">
        <f>SUM(BF10,BF13,BF16,BF19,BF22)</f>
        <v>13062.864184519391</v>
      </c>
    </row>
    <row r="30" spans="1:58" s="111" customFormat="1" ht="16.899999999999999" customHeight="1">
      <c r="A30" s="85"/>
      <c r="B30" s="307"/>
      <c r="C30" s="307"/>
      <c r="D30" s="307"/>
      <c r="E30" s="307"/>
      <c r="F30" s="306"/>
      <c r="G30" s="27" t="s">
        <v>76</v>
      </c>
      <c r="H30" s="28"/>
      <c r="I30" s="108">
        <v>0</v>
      </c>
      <c r="K30" s="115">
        <v>0</v>
      </c>
      <c r="M30" s="115">
        <f>J29*M57</f>
        <v>8100.75</v>
      </c>
      <c r="N30" s="133"/>
      <c r="O30" s="115">
        <f>L29*O57</f>
        <v>8505.7875000000004</v>
      </c>
      <c r="P30" s="133"/>
      <c r="Q30" s="115">
        <f>N29*Q57</f>
        <v>8931.0768750000007</v>
      </c>
      <c r="R30" s="133"/>
      <c r="S30" s="115">
        <f>P29*S57</f>
        <v>9377.6307187500024</v>
      </c>
      <c r="T30" s="133"/>
      <c r="U30" s="115">
        <f>R29*U57</f>
        <v>9846.5122546875027</v>
      </c>
      <c r="V30" s="133"/>
      <c r="W30" s="115">
        <f>T29*W57</f>
        <v>10338.837867421877</v>
      </c>
      <c r="X30" s="133"/>
      <c r="Y30" s="115">
        <f>V29*Y57</f>
        <v>10855.779760792973</v>
      </c>
      <c r="Z30" s="133"/>
      <c r="AA30" s="115">
        <f>X29*AA57</f>
        <v>11398.568748832622</v>
      </c>
      <c r="AB30" s="133"/>
      <c r="AC30" s="115">
        <f>Z29*AC57</f>
        <v>11968.497186274255</v>
      </c>
      <c r="AD30" s="133"/>
      <c r="AE30" s="115">
        <f>AB29*AE57</f>
        <v>12566.922045587966</v>
      </c>
      <c r="AF30" s="133"/>
      <c r="AG30" s="115">
        <f>AD29*AG57</f>
        <v>13195.268147867364</v>
      </c>
      <c r="AH30" s="133"/>
      <c r="AI30" s="115">
        <f>AF29*AI57</f>
        <v>13855.031555260735</v>
      </c>
      <c r="AJ30" s="133"/>
      <c r="AK30" s="115">
        <f>AH29*AK57</f>
        <v>14547.783133023771</v>
      </c>
      <c r="AL30" s="133"/>
      <c r="AM30" s="115">
        <f>AJ29*AM57</f>
        <v>15275.17228967496</v>
      </c>
      <c r="AN30" s="133"/>
      <c r="AO30" s="115">
        <f>AL29*AO57</f>
        <v>16038.930904158709</v>
      </c>
      <c r="AP30" s="133"/>
      <c r="AQ30" s="115">
        <f>AN29*AQ57</f>
        <v>16840.877449366646</v>
      </c>
      <c r="AR30" s="133"/>
      <c r="AS30" s="115">
        <f>AP29*AS57</f>
        <v>17682.921321834976</v>
      </c>
      <c r="AT30" s="133"/>
      <c r="AU30" s="115">
        <f>AR29*AU57</f>
        <v>18567.067387926727</v>
      </c>
      <c r="AV30" s="133"/>
      <c r="AW30" s="115">
        <f>AT29*AW57</f>
        <v>19495.420757323063</v>
      </c>
      <c r="AX30" s="133"/>
      <c r="AY30" s="115">
        <f>AV29*AY57</f>
        <v>20470.191795189221</v>
      </c>
      <c r="AZ30" s="133"/>
      <c r="BA30" s="115">
        <f>AX29*BA57</f>
        <v>21493.701384948683</v>
      </c>
      <c r="BB30" s="133"/>
      <c r="BC30" s="115">
        <f>AZ29*BC57</f>
        <v>22568.386454196116</v>
      </c>
      <c r="BD30" s="133"/>
      <c r="BE30" s="115">
        <f>BB29*BE57</f>
        <v>23696.805776905923</v>
      </c>
      <c r="BF30" s="134"/>
    </row>
    <row r="31" spans="1:58" ht="28.15" customHeight="1">
      <c r="A31" s="85"/>
      <c r="B31" s="308"/>
      <c r="C31" s="307"/>
      <c r="D31" s="307"/>
      <c r="E31" s="307"/>
      <c r="F31" s="306"/>
      <c r="G31" s="9" t="s">
        <v>77</v>
      </c>
      <c r="H31" s="20"/>
      <c r="I31" s="118">
        <f>I27+I30</f>
        <v>9000</v>
      </c>
      <c r="K31" s="102">
        <f>K27+K30</f>
        <v>9000</v>
      </c>
      <c r="M31" s="102">
        <f>M27+M30</f>
        <v>17190.75</v>
      </c>
      <c r="N31" s="119"/>
      <c r="O31" s="102">
        <f>O27+O30</f>
        <v>17780.287499999999</v>
      </c>
      <c r="P31" s="119"/>
      <c r="Q31" s="102">
        <f>Q27+Q30</f>
        <v>18489.301875000001</v>
      </c>
      <c r="R31" s="119"/>
      <c r="S31" s="102">
        <f>S27+S30</f>
        <v>19323.766968750002</v>
      </c>
      <c r="T31" s="119"/>
      <c r="U31" s="102">
        <f>U27+U30</f>
        <v>20289.955317187501</v>
      </c>
      <c r="V31" s="119"/>
      <c r="W31" s="102">
        <f>W27+W30</f>
        <v>21304.453083046879</v>
      </c>
      <c r="X31" s="119"/>
      <c r="Y31" s="102">
        <f>Y27+Y30</f>
        <v>22369.675737199224</v>
      </c>
      <c r="Z31" s="119"/>
      <c r="AA31" s="102">
        <f>AA27+AA30</f>
        <v>23488.159524059185</v>
      </c>
      <c r="AB31" s="119"/>
      <c r="AC31" s="102">
        <f>AC27+AC30</f>
        <v>24662.56750026215</v>
      </c>
      <c r="AD31" s="119"/>
      <c r="AE31" s="102">
        <f>AE27+AE30</f>
        <v>25895.695875275254</v>
      </c>
      <c r="AF31" s="119"/>
      <c r="AG31" s="102">
        <f>AG27+AG30</f>
        <v>27190.480669039018</v>
      </c>
      <c r="AH31" s="119"/>
      <c r="AI31" s="102">
        <f>AI27+AI30</f>
        <v>28550.004702490973</v>
      </c>
      <c r="AJ31" s="119"/>
      <c r="AK31" s="102">
        <f>AK27+AK30</f>
        <v>29977.504937615522</v>
      </c>
      <c r="AL31" s="119"/>
      <c r="AM31" s="102">
        <f>AM27+AM30</f>
        <v>31476.380184496295</v>
      </c>
      <c r="AN31" s="119"/>
      <c r="AO31" s="102">
        <f>AO27+AO30</f>
        <v>33050.199193721113</v>
      </c>
      <c r="AP31" s="119"/>
      <c r="AQ31" s="102">
        <f>AQ27+AQ30</f>
        <v>34702.709153407173</v>
      </c>
      <c r="AR31" s="119"/>
      <c r="AS31" s="102">
        <f>AS27+AS30</f>
        <v>36437.844611077526</v>
      </c>
      <c r="AT31" s="119"/>
      <c r="AU31" s="102">
        <f>AU27+AU30</f>
        <v>38259.736841631413</v>
      </c>
      <c r="AV31" s="119"/>
      <c r="AW31" s="102">
        <f>AW27+AW30</f>
        <v>40172.723683712975</v>
      </c>
      <c r="AX31" s="119"/>
      <c r="AY31" s="102">
        <f>AY27+AY30</f>
        <v>42181.359867898631</v>
      </c>
      <c r="AZ31" s="119"/>
      <c r="BA31" s="102">
        <f>BA27+BA30</f>
        <v>44290.427861293567</v>
      </c>
      <c r="BB31" s="119"/>
      <c r="BC31" s="102">
        <f>BC27+BC30</f>
        <v>46504.949254358246</v>
      </c>
      <c r="BD31" s="119"/>
      <c r="BE31" s="102">
        <f>BE27+BE30</f>
        <v>48830.196717076164</v>
      </c>
      <c r="BF31" s="103"/>
    </row>
    <row r="32" spans="1:58">
      <c r="A32" s="85"/>
      <c r="H32" s="21"/>
      <c r="I32" s="118"/>
      <c r="J32" s="119"/>
      <c r="K32" s="102"/>
      <c r="L32" s="119"/>
      <c r="M32" s="102"/>
      <c r="N32" s="119"/>
      <c r="O32" s="102"/>
      <c r="P32" s="119"/>
      <c r="Q32" s="102"/>
      <c r="R32" s="119"/>
      <c r="S32" s="102"/>
      <c r="T32" s="119"/>
      <c r="U32" s="102"/>
      <c r="V32" s="119"/>
      <c r="W32" s="102"/>
      <c r="X32" s="119"/>
      <c r="Y32" s="102"/>
      <c r="Z32" s="119"/>
      <c r="AA32" s="102"/>
      <c r="AB32" s="119"/>
      <c r="AC32" s="102"/>
      <c r="AD32" s="119"/>
      <c r="AE32" s="102"/>
      <c r="AF32" s="119"/>
      <c r="AG32" s="102"/>
      <c r="AH32" s="119"/>
      <c r="AI32" s="102"/>
      <c r="AJ32" s="119"/>
      <c r="AK32" s="102"/>
      <c r="AL32" s="119"/>
      <c r="AM32" s="102"/>
      <c r="AN32" s="119"/>
      <c r="AO32" s="102"/>
      <c r="AP32" s="119"/>
      <c r="AQ32" s="102"/>
      <c r="AR32" s="119"/>
      <c r="AS32" s="102"/>
      <c r="AT32" s="119"/>
      <c r="AU32" s="102"/>
      <c r="AV32" s="119"/>
      <c r="AW32" s="102"/>
      <c r="AX32" s="119"/>
      <c r="AY32" s="102"/>
      <c r="AZ32" s="119"/>
      <c r="BA32" s="102"/>
      <c r="BB32" s="119"/>
      <c r="BC32" s="102"/>
      <c r="BD32" s="119"/>
      <c r="BE32" s="102"/>
      <c r="BF32" s="103"/>
    </row>
    <row r="33" spans="1:58" ht="19.149999999999999" customHeight="1">
      <c r="A33" s="85"/>
      <c r="F33" s="316" t="s">
        <v>78</v>
      </c>
      <c r="G33" s="29" t="s">
        <v>79</v>
      </c>
      <c r="H33" s="235">
        <v>0</v>
      </c>
      <c r="I33" s="118"/>
      <c r="J33" s="119">
        <f>SUM(H33,J29)-J58</f>
        <v>4050.375</v>
      </c>
      <c r="K33" s="102"/>
      <c r="L33" s="119">
        <f>SUM(J33,L29)-L58</f>
        <v>8303.2687499999993</v>
      </c>
      <c r="M33" s="102"/>
      <c r="N33" s="119">
        <f>SUM(L33,N29)-N58</f>
        <v>12768.807187499999</v>
      </c>
      <c r="O33" s="102"/>
      <c r="P33" s="119">
        <f>SUM(N33,P29)-P58</f>
        <v>17457.622546874998</v>
      </c>
      <c r="Q33" s="102"/>
      <c r="R33" s="119">
        <f>SUM(P33,R29)-R58</f>
        <v>22380.878674218751</v>
      </c>
      <c r="S33" s="102"/>
      <c r="T33" s="119">
        <f>SUM(R33,T29)-T58</f>
        <v>27550.29760792969</v>
      </c>
      <c r="U33" s="102"/>
      <c r="V33" s="119">
        <f>SUM(T33,V29)-V58</f>
        <v>32978.187488326177</v>
      </c>
      <c r="W33" s="102"/>
      <c r="X33" s="119">
        <f>SUM(V33,X29)-X58</f>
        <v>38677.471862742488</v>
      </c>
      <c r="Y33" s="102"/>
      <c r="Z33" s="119">
        <f>SUM(X33,Z29)-Z58</f>
        <v>44661.720455879615</v>
      </c>
      <c r="AA33" s="102"/>
      <c r="AB33" s="119">
        <f>SUM(Z33,AB29)-AB58</f>
        <v>50945.181478673599</v>
      </c>
      <c r="AC33" s="102"/>
      <c r="AD33" s="119">
        <f>SUM(AB33,AD29)-AD58</f>
        <v>57542.815552607281</v>
      </c>
      <c r="AE33" s="102"/>
      <c r="AF33" s="119">
        <f>SUM(AD33,AF29)-AF58</f>
        <v>64470.331330237648</v>
      </c>
      <c r="AG33" s="102"/>
      <c r="AH33" s="119">
        <f>SUM(AF33,AH29)-AH58</f>
        <v>71744.222896749532</v>
      </c>
      <c r="AI33" s="102"/>
      <c r="AJ33" s="119">
        <f>SUM(AH33,AJ29)-AJ58</f>
        <v>79381.80904158701</v>
      </c>
      <c r="AK33" s="102"/>
      <c r="AL33" s="119">
        <f>SUM(AJ33,AL29)-AL58</f>
        <v>87401.274493666366</v>
      </c>
      <c r="AM33" s="102"/>
      <c r="AN33" s="119">
        <f>SUM(AL33,AN29)-AN58</f>
        <v>95821.713218349687</v>
      </c>
      <c r="AO33" s="102"/>
      <c r="AP33" s="119">
        <f>SUM(AN33,AP29)-AP58</f>
        <v>104663.17387926718</v>
      </c>
      <c r="AQ33" s="102"/>
      <c r="AR33" s="119">
        <f>SUM(AP33,AR29)-AR58</f>
        <v>113946.70757323055</v>
      </c>
      <c r="AS33" s="102"/>
      <c r="AT33" s="119">
        <f>SUM(AR33,AT29)-AT58</f>
        <v>123694.41795189209</v>
      </c>
      <c r="AU33" s="102"/>
      <c r="AV33" s="119">
        <f>SUM(AT33,AV29)-AV58</f>
        <v>133929.51384948668</v>
      </c>
      <c r="AW33" s="102"/>
      <c r="AX33" s="119">
        <f>SUM(AV33,AX29)-AX58</f>
        <v>144676.36454196103</v>
      </c>
      <c r="AY33" s="102"/>
      <c r="AZ33" s="119">
        <f>SUM(AX33,AZ29)-AZ58</f>
        <v>155960.55776905909</v>
      </c>
      <c r="BA33" s="102"/>
      <c r="BB33" s="119">
        <f>SUM(AZ33,BB29)-BB58</f>
        <v>167808.96065751204</v>
      </c>
      <c r="BC33" s="102"/>
      <c r="BD33" s="119">
        <f>SUM(BB33,BD29)-BD58</f>
        <v>180249.78369038765</v>
      </c>
      <c r="BE33" s="102"/>
      <c r="BF33" s="103">
        <f>SUM(BD33,BF29)-BF58</f>
        <v>193312.64787490704</v>
      </c>
    </row>
    <row r="34" spans="1:58" s="111" customFormat="1" ht="16.899999999999999" customHeight="1">
      <c r="A34" s="85"/>
      <c r="B34" s="86"/>
      <c r="C34" s="86"/>
      <c r="D34" s="86"/>
      <c r="E34" s="86"/>
      <c r="F34" s="316"/>
      <c r="G34" s="29" t="s">
        <v>80</v>
      </c>
      <c r="H34" s="19"/>
      <c r="I34" s="123"/>
      <c r="J34" s="131">
        <f>I30</f>
        <v>0</v>
      </c>
      <c r="K34" s="125"/>
      <c r="L34" s="131">
        <f>J34+K30</f>
        <v>0</v>
      </c>
      <c r="M34" s="123"/>
      <c r="N34" s="131">
        <f>L34+M30</f>
        <v>8100.75</v>
      </c>
      <c r="O34" s="123"/>
      <c r="P34" s="131">
        <f>N34+O30</f>
        <v>16606.537499999999</v>
      </c>
      <c r="Q34" s="123"/>
      <c r="R34" s="131">
        <f>P34+Q30</f>
        <v>25537.614374999997</v>
      </c>
      <c r="S34" s="123"/>
      <c r="T34" s="131">
        <f>R34+S30</f>
        <v>34915.245093749996</v>
      </c>
      <c r="U34" s="123"/>
      <c r="V34" s="131">
        <f>T34+U30</f>
        <v>44761.757348437503</v>
      </c>
      <c r="W34" s="123"/>
      <c r="X34" s="131">
        <f>V34+W30</f>
        <v>55100.595215859379</v>
      </c>
      <c r="Y34" s="123"/>
      <c r="Z34" s="131">
        <f>X34+Y30</f>
        <v>65956.374976652354</v>
      </c>
      <c r="AA34" s="123"/>
      <c r="AB34" s="131">
        <f>Z34+AA30</f>
        <v>77354.943725484976</v>
      </c>
      <c r="AC34" s="123"/>
      <c r="AD34" s="131">
        <f>AB34+AC30</f>
        <v>89323.440911759229</v>
      </c>
      <c r="AE34" s="123"/>
      <c r="AF34" s="131">
        <f>AD34+AE30</f>
        <v>101890.3629573472</v>
      </c>
      <c r="AG34" s="123"/>
      <c r="AH34" s="131">
        <f>AF34+AG30</f>
        <v>115085.63110521456</v>
      </c>
      <c r="AI34" s="123"/>
      <c r="AJ34" s="131">
        <f>AH34+AI30</f>
        <v>128940.6626604753</v>
      </c>
      <c r="AK34" s="123"/>
      <c r="AL34" s="131">
        <f>AJ34+AK30</f>
        <v>143488.44579349906</v>
      </c>
      <c r="AM34" s="123"/>
      <c r="AN34" s="131">
        <f>AL34+AM30</f>
        <v>158763.61808317402</v>
      </c>
      <c r="AO34" s="123"/>
      <c r="AP34" s="131">
        <f>AN34+AO30</f>
        <v>174802.54898733273</v>
      </c>
      <c r="AQ34" s="123"/>
      <c r="AR34" s="131">
        <f>AP34+AQ30</f>
        <v>191643.42643669937</v>
      </c>
      <c r="AS34" s="123"/>
      <c r="AT34" s="131">
        <f>AR34+AS30</f>
        <v>209326.34775853436</v>
      </c>
      <c r="AU34" s="123"/>
      <c r="AV34" s="131">
        <f>AT34+AU30</f>
        <v>227893.41514646111</v>
      </c>
      <c r="AW34" s="123"/>
      <c r="AX34" s="131">
        <f>AV34+AW30</f>
        <v>247388.83590378417</v>
      </c>
      <c r="AY34" s="123"/>
      <c r="AZ34" s="131">
        <f>AX34+AY30</f>
        <v>267859.02769897337</v>
      </c>
      <c r="BA34" s="123"/>
      <c r="BB34" s="131">
        <f>AZ34+BA30</f>
        <v>289352.72908392205</v>
      </c>
      <c r="BC34" s="123"/>
      <c r="BD34" s="131">
        <f>BB34+BC30</f>
        <v>311921.11553811817</v>
      </c>
      <c r="BE34" s="123"/>
      <c r="BF34" s="126">
        <f>BD34+BE30</f>
        <v>335617.92131502408</v>
      </c>
    </row>
    <row r="35" spans="1:58" s="111" customFormat="1" ht="16.899999999999999" customHeight="1">
      <c r="A35" s="85"/>
      <c r="B35" s="86"/>
      <c r="C35" s="86"/>
      <c r="D35" s="86"/>
      <c r="E35" s="86"/>
      <c r="F35" s="316"/>
      <c r="G35" s="30" t="s">
        <v>139</v>
      </c>
      <c r="H35" s="19"/>
      <c r="I35" s="123"/>
      <c r="J35" s="131">
        <f>J58</f>
        <v>0</v>
      </c>
      <c r="K35" s="125"/>
      <c r="L35" s="131">
        <f>J35+L58</f>
        <v>0</v>
      </c>
      <c r="M35" s="125"/>
      <c r="N35" s="131">
        <f t="shared" ref="N35" si="0">L35+N58</f>
        <v>0</v>
      </c>
      <c r="O35" s="125"/>
      <c r="P35" s="131">
        <f t="shared" ref="P35" si="1">N35+P58</f>
        <v>0</v>
      </c>
      <c r="Q35" s="125"/>
      <c r="R35" s="131">
        <f t="shared" ref="R35" si="2">P35+R58</f>
        <v>0</v>
      </c>
      <c r="S35" s="125"/>
      <c r="T35" s="131">
        <f t="shared" ref="T35" si="3">R35+T58</f>
        <v>0</v>
      </c>
      <c r="U35" s="125"/>
      <c r="V35" s="131">
        <f t="shared" ref="V35" si="4">T35+V58</f>
        <v>0</v>
      </c>
      <c r="W35" s="125"/>
      <c r="X35" s="131">
        <f t="shared" ref="X35" si="5">V35+X58</f>
        <v>0</v>
      </c>
      <c r="Y35" s="125"/>
      <c r="Z35" s="131">
        <f t="shared" ref="Z35" si="6">X35+Z58</f>
        <v>0</v>
      </c>
      <c r="AA35" s="125"/>
      <c r="AB35" s="131">
        <f t="shared" ref="AB35" si="7">Z35+AB58</f>
        <v>0</v>
      </c>
      <c r="AC35" s="125"/>
      <c r="AD35" s="131">
        <f t="shared" ref="AD35" si="8">AB35+AD58</f>
        <v>0</v>
      </c>
      <c r="AE35" s="125"/>
      <c r="AF35" s="131">
        <f t="shared" ref="AF35" si="9">AD35+AF58</f>
        <v>0</v>
      </c>
      <c r="AG35" s="125"/>
      <c r="AH35" s="131">
        <f t="shared" ref="AH35" si="10">AF35+AH58</f>
        <v>0</v>
      </c>
      <c r="AI35" s="125"/>
      <c r="AJ35" s="131">
        <f t="shared" ref="AJ35" si="11">AH35+AJ58</f>
        <v>0</v>
      </c>
      <c r="AK35" s="125"/>
      <c r="AL35" s="131">
        <f t="shared" ref="AL35" si="12">AJ35+AL58</f>
        <v>0</v>
      </c>
      <c r="AM35" s="125"/>
      <c r="AN35" s="131">
        <f t="shared" ref="AN35" si="13">AL35+AN58</f>
        <v>0</v>
      </c>
      <c r="AO35" s="125"/>
      <c r="AP35" s="131">
        <f t="shared" ref="AP35" si="14">AN35+AP58</f>
        <v>0</v>
      </c>
      <c r="AQ35" s="125"/>
      <c r="AR35" s="131">
        <f t="shared" ref="AR35" si="15">AP35+AR58</f>
        <v>0</v>
      </c>
      <c r="AS35" s="125"/>
      <c r="AT35" s="131">
        <f t="shared" ref="AT35" si="16">AR35+AT58</f>
        <v>0</v>
      </c>
      <c r="AU35" s="125"/>
      <c r="AV35" s="131">
        <f t="shared" ref="AV35" si="17">AT35+AV58</f>
        <v>0</v>
      </c>
      <c r="AW35" s="125"/>
      <c r="AX35" s="131">
        <f t="shared" ref="AX35" si="18">AV35+AX58</f>
        <v>0</v>
      </c>
      <c r="AY35" s="125"/>
      <c r="AZ35" s="131">
        <f t="shared" ref="AZ35" si="19">AX35+AZ58</f>
        <v>0</v>
      </c>
      <c r="BA35" s="125"/>
      <c r="BB35" s="131">
        <f t="shared" ref="BB35" si="20">AZ35+BB58</f>
        <v>0</v>
      </c>
      <c r="BC35" s="125"/>
      <c r="BD35" s="131">
        <f t="shared" ref="BD35" si="21">BB35+BD58</f>
        <v>0</v>
      </c>
      <c r="BE35" s="125"/>
      <c r="BF35" s="126">
        <f t="shared" ref="BF35" si="22">BD35+BF58</f>
        <v>0</v>
      </c>
    </row>
    <row r="36" spans="1:58" ht="27.6" customHeight="1">
      <c r="A36" s="135"/>
      <c r="B36" s="136"/>
      <c r="C36" s="136"/>
      <c r="D36" s="136"/>
      <c r="E36" s="136"/>
      <c r="F36" s="317"/>
      <c r="G36" s="22" t="s">
        <v>81</v>
      </c>
      <c r="H36" s="23">
        <f>H33</f>
        <v>0</v>
      </c>
      <c r="I36" s="118"/>
      <c r="J36" s="101">
        <f>J33+J34+J35</f>
        <v>4050.375</v>
      </c>
      <c r="K36" s="102"/>
      <c r="L36" s="101">
        <f>L33+L34+L35</f>
        <v>8303.2687499999993</v>
      </c>
      <c r="M36" s="102"/>
      <c r="N36" s="101">
        <f>N33+N34+N35</f>
        <v>20869.557187499999</v>
      </c>
      <c r="O36" s="102"/>
      <c r="P36" s="101">
        <f>P33+P34+P35</f>
        <v>34064.160046874997</v>
      </c>
      <c r="Q36" s="102"/>
      <c r="R36" s="101">
        <f>R33+R34+R35</f>
        <v>47918.493049218749</v>
      </c>
      <c r="S36" s="102"/>
      <c r="T36" s="101">
        <f>T33+T34+T35</f>
        <v>62465.542701679689</v>
      </c>
      <c r="U36" s="102"/>
      <c r="V36" s="101">
        <f>V33+V34+V35</f>
        <v>77739.94483676368</v>
      </c>
      <c r="W36" s="102"/>
      <c r="X36" s="101">
        <f>X33+X34+X35</f>
        <v>93778.06707860186</v>
      </c>
      <c r="Y36" s="102"/>
      <c r="Z36" s="101">
        <f>Z33+Z34+Z35</f>
        <v>110618.09543253196</v>
      </c>
      <c r="AA36" s="102"/>
      <c r="AB36" s="101">
        <f>AB33+AB34+AB35</f>
        <v>128300.12520415857</v>
      </c>
      <c r="AC36" s="102"/>
      <c r="AD36" s="101">
        <f>AD33+AD34+AD35</f>
        <v>146866.25646436651</v>
      </c>
      <c r="AE36" s="102"/>
      <c r="AF36" s="101">
        <f>AF33+AF34+AF35</f>
        <v>166360.69428758486</v>
      </c>
      <c r="AG36" s="102"/>
      <c r="AH36" s="101">
        <f>AH33+AH34+AH35</f>
        <v>186829.85400196409</v>
      </c>
      <c r="AI36" s="102"/>
      <c r="AJ36" s="101">
        <f>AJ33+AJ34+AJ35</f>
        <v>208322.47170206229</v>
      </c>
      <c r="AK36" s="102"/>
      <c r="AL36" s="101">
        <f>AL33+AL34+AL35</f>
        <v>230889.72028716543</v>
      </c>
      <c r="AM36" s="102"/>
      <c r="AN36" s="101">
        <f>AN33+AN34+AN35</f>
        <v>254585.33130152372</v>
      </c>
      <c r="AO36" s="102"/>
      <c r="AP36" s="101">
        <f>AP33+AP34+AP35</f>
        <v>279465.72286659991</v>
      </c>
      <c r="AQ36" s="102"/>
      <c r="AR36" s="101">
        <f>AR33+AR34+AR35</f>
        <v>305590.13400992996</v>
      </c>
      <c r="AS36" s="102"/>
      <c r="AT36" s="101">
        <f>AT33+AT34+AT35</f>
        <v>333020.76571042644</v>
      </c>
      <c r="AU36" s="102"/>
      <c r="AV36" s="101">
        <f>AV33+AV34+AV35</f>
        <v>361822.92899594782</v>
      </c>
      <c r="AW36" s="102"/>
      <c r="AX36" s="101">
        <f>AX33+AX34+AX35</f>
        <v>392065.2004457452</v>
      </c>
      <c r="AY36" s="102"/>
      <c r="AZ36" s="101">
        <f>AZ33+AZ34+AZ35</f>
        <v>423819.58546803246</v>
      </c>
      <c r="BA36" s="102"/>
      <c r="BB36" s="101">
        <f>BB33+BB34+BB35</f>
        <v>457161.68974143406</v>
      </c>
      <c r="BC36" s="102"/>
      <c r="BD36" s="101">
        <f>BD33+BD34+BD35</f>
        <v>492170.89922850579</v>
      </c>
      <c r="BE36" s="102"/>
      <c r="BF36" s="103">
        <f>BF33+BF34+BF35</f>
        <v>528930.56918993115</v>
      </c>
    </row>
    <row r="37" spans="1:58" ht="13.15" customHeight="1">
      <c r="G37" s="25" t="s">
        <v>182</v>
      </c>
      <c r="H37" s="26"/>
      <c r="I37" s="137"/>
      <c r="J37" s="138" t="str">
        <f>IF(I26*I56&gt;H4*25%,"○","-")</f>
        <v>-</v>
      </c>
      <c r="K37" s="137"/>
      <c r="L37" s="138" t="str">
        <f>IF(K26*K56&gt;H4*25%,"○","-")</f>
        <v>-</v>
      </c>
      <c r="M37" s="137"/>
      <c r="N37" s="138" t="str">
        <f>IF(M26*M56&gt;J5*25%,"○","-")</f>
        <v>-</v>
      </c>
      <c r="O37" s="137"/>
      <c r="P37" s="138" t="str">
        <f>IF(O26*O56&gt;L5*25%,"○","-")</f>
        <v>-</v>
      </c>
      <c r="Q37" s="137"/>
      <c r="R37" s="138" t="str">
        <f>IF(Q26*Q56&gt;N5*25%,"○","-")</f>
        <v>-</v>
      </c>
      <c r="S37" s="137"/>
      <c r="T37" s="138" t="str">
        <f>IF(S26*S56&gt;P5*25%,"○","-")</f>
        <v>-</v>
      </c>
      <c r="U37" s="137"/>
      <c r="V37" s="138" t="str">
        <f>IF(U26*U56&gt;R5*25%,"○","-")</f>
        <v>-</v>
      </c>
      <c r="W37" s="137"/>
      <c r="X37" s="138" t="str">
        <f>IF(W26*W56&gt;T5*25%,"○","-")</f>
        <v>-</v>
      </c>
      <c r="Y37" s="137"/>
      <c r="Z37" s="138" t="str">
        <f>IF(Y26*Y56&gt;V5*25%,"○","-")</f>
        <v>-</v>
      </c>
      <c r="AA37" s="137"/>
      <c r="AB37" s="138" t="str">
        <f>IF(AA26*AA56&gt;X5*25%,"○","-")</f>
        <v>-</v>
      </c>
      <c r="AC37" s="137"/>
      <c r="AD37" s="138" t="str">
        <f>IF(AC26*AC56&gt;Z5*25%,"○","-")</f>
        <v>-</v>
      </c>
      <c r="AE37" s="137"/>
      <c r="AF37" s="138" t="str">
        <f>IF(AE26*AE56&gt;AB5*25%,"○","-")</f>
        <v>-</v>
      </c>
      <c r="AG37" s="137"/>
      <c r="AH37" s="138" t="str">
        <f>IF(AG26*AG56&gt;AD5*25%,"○","-")</f>
        <v>-</v>
      </c>
      <c r="AI37" s="137"/>
      <c r="AJ37" s="138" t="str">
        <f>IF(AI26*AI56&gt;AF5*25%,"○","-")</f>
        <v>-</v>
      </c>
      <c r="AK37" s="137"/>
      <c r="AL37" s="138" t="str">
        <f>IF(AK26*AK56&gt;AH5*25%,"○","-")</f>
        <v>-</v>
      </c>
      <c r="AM37" s="137"/>
      <c r="AN37" s="138" t="str">
        <f>IF(AM26*AM56&gt;AJ5*25%,"○","-")</f>
        <v>-</v>
      </c>
      <c r="AO37" s="137"/>
      <c r="AP37" s="138" t="str">
        <f>IF(AO26*AO56&gt;AL5*25%,"○","-")</f>
        <v>-</v>
      </c>
      <c r="AQ37" s="137"/>
      <c r="AR37" s="138" t="str">
        <f>IF(AQ26*AQ56&gt;AN5*25%,"○","-")</f>
        <v>-</v>
      </c>
      <c r="AS37" s="137"/>
      <c r="AT37" s="138" t="str">
        <f>IF(AS26*AS56&gt;AP5*25%,"○","-")</f>
        <v>-</v>
      </c>
      <c r="AU37" s="137"/>
      <c r="AV37" s="138" t="str">
        <f>IF(AU26*AU56&gt;AR5*25%,"○","-")</f>
        <v>-</v>
      </c>
      <c r="AW37" s="137"/>
      <c r="AX37" s="138" t="str">
        <f>IF(AW26*AW56&gt;AT5*25%,"○","-")</f>
        <v>-</v>
      </c>
      <c r="AY37" s="137"/>
      <c r="AZ37" s="138" t="str">
        <f>IF(AY26*AY56&gt;AV5*25%,"○","-")</f>
        <v>-</v>
      </c>
      <c r="BA37" s="137"/>
      <c r="BB37" s="138" t="str">
        <f>IF(BA26*BA56&gt;AX5*25%,"○","-")</f>
        <v>-</v>
      </c>
      <c r="BC37" s="137"/>
      <c r="BD37" s="138" t="str">
        <f>IF(BC26*BC56&gt;AZ5*25%,"○","-")</f>
        <v>-</v>
      </c>
      <c r="BE37" s="137"/>
      <c r="BF37" s="138" t="str">
        <f>IF(BE26*BE56&gt;BB5*25%,"○","-")</f>
        <v>-</v>
      </c>
    </row>
    <row r="38" spans="1:58" ht="13.15" customHeight="1">
      <c r="G38" s="245" t="s">
        <v>181</v>
      </c>
      <c r="I38" s="32"/>
      <c r="J38" s="139" t="s">
        <v>6</v>
      </c>
      <c r="K38" s="32"/>
      <c r="L38" s="139" t="s">
        <v>6</v>
      </c>
      <c r="M38" s="32"/>
      <c r="N38" s="140">
        <f>(N34+N35)/N36</f>
        <v>0.38816108685104322</v>
      </c>
      <c r="O38" s="32"/>
      <c r="P38" s="140">
        <f>(P34+P35)/P36</f>
        <v>0.48750761730652042</v>
      </c>
      <c r="Q38" s="32"/>
      <c r="R38" s="140">
        <f>(R34+R35)/R36</f>
        <v>0.53293859530952747</v>
      </c>
      <c r="S38" s="32"/>
      <c r="T38" s="140">
        <f>(T34+T35)/T36</f>
        <v>0.55895208115771533</v>
      </c>
      <c r="U38" s="32"/>
      <c r="V38" s="140">
        <f>(V34+V35)/V36</f>
        <v>0.57578838578322999</v>
      </c>
      <c r="W38" s="32"/>
      <c r="X38" s="140">
        <f>(X34+X35)/X36</f>
        <v>0.58756377618314282</v>
      </c>
      <c r="Y38" s="32"/>
      <c r="Z38" s="140">
        <f>(Z34+Z35)/Z36</f>
        <v>0.59625303363571625</v>
      </c>
      <c r="AA38" s="32"/>
      <c r="AB38" s="140">
        <f>(AB34+AB35)/AB36</f>
        <v>0.60292181011042134</v>
      </c>
      <c r="AC38" s="32"/>
      <c r="AD38" s="140">
        <f>(AD34+AD35)/AD36</f>
        <v>0.60819580387024685</v>
      </c>
      <c r="AE38" s="32"/>
      <c r="AF38" s="140">
        <f>(AF34+AF35)/AF36</f>
        <v>0.61246656485582518</v>
      </c>
      <c r="AG38" s="32"/>
      <c r="AH38" s="140">
        <f>(AH34+AH35)/AH36</f>
        <v>0.61599165572331227</v>
      </c>
      <c r="AI38" s="32"/>
      <c r="AJ38" s="140">
        <f>(AJ34+AJ35)/AJ36</f>
        <v>0.61894745010938179</v>
      </c>
      <c r="AK38" s="32"/>
      <c r="AL38" s="140">
        <f>(AL34+AL35)/AL36</f>
        <v>0.62145878826929835</v>
      </c>
      <c r="AM38" s="32"/>
      <c r="AN38" s="140">
        <f>(AN34+AN35)/AN36</f>
        <v>0.62361651895465586</v>
      </c>
      <c r="AO38" s="32"/>
      <c r="AP38" s="140">
        <f>(AP34+AP35)/AP36</f>
        <v>0.62548833250213276</v>
      </c>
      <c r="AQ38" s="32"/>
      <c r="AR38" s="140">
        <f>(AR34+AR35)/AR36</f>
        <v>0.62712569912506422</v>
      </c>
      <c r="AS38" s="32"/>
      <c r="AT38" s="140">
        <f>(AT34+AT35)/AT36</f>
        <v>0.62856845371784165</v>
      </c>
      <c r="AU38" s="32"/>
      <c r="AV38" s="140">
        <f>(AV34+AV35)/AV36</f>
        <v>0.62984790869628215</v>
      </c>
      <c r="AW38" s="32"/>
      <c r="AX38" s="140">
        <f>(AX34+AX35)/AX36</f>
        <v>0.63098901821055231</v>
      </c>
      <c r="AY38" s="32"/>
      <c r="AZ38" s="140">
        <f>(AZ34+AZ35)/AZ36</f>
        <v>0.63201191469991003</v>
      </c>
      <c r="BA38" s="32"/>
      <c r="BB38" s="140">
        <f>(BB34+BB35)/BB36</f>
        <v>0.63293302036655119</v>
      </c>
      <c r="BC38" s="32"/>
      <c r="BD38" s="140">
        <f>(BD34+BD35)/BD36</f>
        <v>0.6337658647170421</v>
      </c>
      <c r="BE38" s="32"/>
      <c r="BF38" s="140">
        <f>(BF34+BF35)/BF36</f>
        <v>0.63452169502895317</v>
      </c>
    </row>
    <row r="39" spans="1:58" s="127" customFormat="1" ht="18" customHeight="1">
      <c r="A39" s="86"/>
      <c r="B39" s="86"/>
      <c r="C39" s="86"/>
      <c r="D39" s="86"/>
      <c r="E39" s="86"/>
      <c r="G39" s="8"/>
      <c r="H39" s="8"/>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row>
    <row r="40" spans="1:58" s="127" customFormat="1" ht="18" customHeight="1">
      <c r="A40" s="86"/>
      <c r="B40" s="86"/>
      <c r="C40" s="86"/>
      <c r="D40" s="86"/>
      <c r="E40" s="86"/>
      <c r="G40" s="212"/>
      <c r="H40" s="212"/>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row>
    <row r="41" spans="1:58" s="147" customFormat="1" ht="18.600000000000001" customHeight="1">
      <c r="A41" s="142"/>
      <c r="B41" s="142"/>
      <c r="C41" s="142"/>
      <c r="D41" s="142"/>
      <c r="E41" s="143"/>
      <c r="F41" s="144"/>
      <c r="G41" s="14" t="s">
        <v>82</v>
      </c>
      <c r="H41" s="206"/>
      <c r="I41" s="202"/>
      <c r="J41" s="145">
        <v>0.05</v>
      </c>
      <c r="K41" s="150"/>
      <c r="L41" s="145">
        <v>0.05</v>
      </c>
      <c r="M41" s="150"/>
      <c r="N41" s="145">
        <v>0.05</v>
      </c>
      <c r="O41" s="150"/>
      <c r="P41" s="145">
        <v>0.05</v>
      </c>
      <c r="Q41" s="150"/>
      <c r="R41" s="145">
        <v>0.05</v>
      </c>
      <c r="S41" s="150"/>
      <c r="T41" s="145">
        <v>0.05</v>
      </c>
      <c r="U41" s="150"/>
      <c r="V41" s="145">
        <v>0.05</v>
      </c>
      <c r="W41" s="150"/>
      <c r="X41" s="145">
        <v>0.05</v>
      </c>
      <c r="Y41" s="150"/>
      <c r="Z41" s="145">
        <v>0.05</v>
      </c>
      <c r="AA41" s="150"/>
      <c r="AB41" s="145">
        <v>0.05</v>
      </c>
      <c r="AC41" s="150"/>
      <c r="AD41" s="145">
        <v>0.05</v>
      </c>
      <c r="AE41" s="150"/>
      <c r="AF41" s="145">
        <v>0.05</v>
      </c>
      <c r="AG41" s="150"/>
      <c r="AH41" s="145">
        <v>0.05</v>
      </c>
      <c r="AI41" s="150"/>
      <c r="AJ41" s="145">
        <v>0.05</v>
      </c>
      <c r="AK41" s="150"/>
      <c r="AL41" s="145">
        <v>0.05</v>
      </c>
      <c r="AM41" s="150"/>
      <c r="AN41" s="145">
        <v>0.05</v>
      </c>
      <c r="AO41" s="150"/>
      <c r="AP41" s="145">
        <v>0.05</v>
      </c>
      <c r="AQ41" s="150"/>
      <c r="AR41" s="145">
        <v>0.05</v>
      </c>
      <c r="AS41" s="150"/>
      <c r="AT41" s="145">
        <v>0.05</v>
      </c>
      <c r="AU41" s="150"/>
      <c r="AV41" s="145">
        <v>0.05</v>
      </c>
      <c r="AW41" s="150"/>
      <c r="AX41" s="145">
        <v>0.05</v>
      </c>
      <c r="AY41" s="150"/>
      <c r="AZ41" s="145">
        <v>0.05</v>
      </c>
      <c r="BA41" s="150"/>
      <c r="BB41" s="145">
        <v>0.05</v>
      </c>
      <c r="BC41" s="150"/>
      <c r="BD41" s="145">
        <v>0.05</v>
      </c>
      <c r="BE41" s="150"/>
      <c r="BF41" s="146">
        <v>0.05</v>
      </c>
    </row>
    <row r="42" spans="1:58" s="149" customFormat="1" ht="18.600000000000001" customHeight="1">
      <c r="A42" s="148"/>
      <c r="B42" s="148"/>
      <c r="C42" s="148"/>
      <c r="D42" s="148"/>
      <c r="E42" s="148"/>
      <c r="F42" s="144"/>
      <c r="G42" s="13" t="s">
        <v>83</v>
      </c>
      <c r="H42" s="207"/>
      <c r="I42" s="202"/>
      <c r="J42" s="145">
        <v>0.5</v>
      </c>
      <c r="K42" s="150"/>
      <c r="L42" s="145">
        <v>0.5</v>
      </c>
      <c r="M42" s="150"/>
      <c r="N42" s="145">
        <v>0.5</v>
      </c>
      <c r="O42" s="150"/>
      <c r="P42" s="145">
        <v>0.5</v>
      </c>
      <c r="Q42" s="150"/>
      <c r="R42" s="145">
        <v>0.5</v>
      </c>
      <c r="S42" s="150"/>
      <c r="T42" s="145">
        <v>0.5</v>
      </c>
      <c r="U42" s="150"/>
      <c r="V42" s="145">
        <v>0.5</v>
      </c>
      <c r="W42" s="150"/>
      <c r="X42" s="145">
        <v>0.5</v>
      </c>
      <c r="Y42" s="150"/>
      <c r="Z42" s="145">
        <v>0.5</v>
      </c>
      <c r="AA42" s="150"/>
      <c r="AB42" s="145">
        <v>0.5</v>
      </c>
      <c r="AC42" s="150"/>
      <c r="AD42" s="145">
        <v>0.5</v>
      </c>
      <c r="AE42" s="150"/>
      <c r="AF42" s="145">
        <v>0.5</v>
      </c>
      <c r="AG42" s="150"/>
      <c r="AH42" s="145">
        <v>0.5</v>
      </c>
      <c r="AI42" s="150"/>
      <c r="AJ42" s="145">
        <v>0.5</v>
      </c>
      <c r="AK42" s="150"/>
      <c r="AL42" s="145">
        <v>0.5</v>
      </c>
      <c r="AM42" s="150"/>
      <c r="AN42" s="145">
        <v>0.5</v>
      </c>
      <c r="AO42" s="150"/>
      <c r="AP42" s="145">
        <v>0.5</v>
      </c>
      <c r="AQ42" s="150"/>
      <c r="AR42" s="145">
        <v>0.5</v>
      </c>
      <c r="AS42" s="150"/>
      <c r="AT42" s="145">
        <v>0.5</v>
      </c>
      <c r="AU42" s="150"/>
      <c r="AV42" s="145">
        <v>0.5</v>
      </c>
      <c r="AW42" s="150"/>
      <c r="AX42" s="145">
        <v>0.5</v>
      </c>
      <c r="AY42" s="150"/>
      <c r="AZ42" s="145">
        <v>0.5</v>
      </c>
      <c r="BA42" s="150"/>
      <c r="BB42" s="145">
        <v>0.5</v>
      </c>
      <c r="BC42" s="150"/>
      <c r="BD42" s="145">
        <v>0.5</v>
      </c>
      <c r="BE42" s="150"/>
      <c r="BF42" s="146">
        <v>0.5</v>
      </c>
    </row>
    <row r="43" spans="1:58" s="149" customFormat="1" ht="18.600000000000001" customHeight="1">
      <c r="A43" s="148"/>
      <c r="B43" s="148"/>
      <c r="C43" s="148"/>
      <c r="D43" s="148"/>
      <c r="E43" s="148"/>
      <c r="F43" s="144"/>
      <c r="G43" s="3" t="s">
        <v>84</v>
      </c>
      <c r="H43" s="207"/>
      <c r="I43" s="150"/>
      <c r="J43" s="151">
        <f>1-J42</f>
        <v>0.5</v>
      </c>
      <c r="K43" s="150"/>
      <c r="L43" s="151">
        <f t="shared" ref="L43" si="23">1-L42</f>
        <v>0.5</v>
      </c>
      <c r="M43" s="150"/>
      <c r="N43" s="151">
        <f t="shared" ref="N43" si="24">1-N42</f>
        <v>0.5</v>
      </c>
      <c r="O43" s="150"/>
      <c r="P43" s="151">
        <f t="shared" ref="P43" si="25">1-P42</f>
        <v>0.5</v>
      </c>
      <c r="Q43" s="150"/>
      <c r="R43" s="151">
        <f t="shared" ref="R43" si="26">1-R42</f>
        <v>0.5</v>
      </c>
      <c r="S43" s="150"/>
      <c r="T43" s="151">
        <f t="shared" ref="T43" si="27">1-T42</f>
        <v>0.5</v>
      </c>
      <c r="U43" s="150"/>
      <c r="V43" s="151">
        <f t="shared" ref="V43" si="28">1-V42</f>
        <v>0.5</v>
      </c>
      <c r="W43" s="150"/>
      <c r="X43" s="151">
        <f t="shared" ref="X43" si="29">1-X42</f>
        <v>0.5</v>
      </c>
      <c r="Y43" s="150"/>
      <c r="Z43" s="151">
        <f t="shared" ref="Z43" si="30">1-Z42</f>
        <v>0.5</v>
      </c>
      <c r="AA43" s="150"/>
      <c r="AB43" s="151">
        <f t="shared" ref="AB43" si="31">1-AB42</f>
        <v>0.5</v>
      </c>
      <c r="AC43" s="150"/>
      <c r="AD43" s="151">
        <f t="shared" ref="AD43" si="32">1-AD42</f>
        <v>0.5</v>
      </c>
      <c r="AE43" s="150"/>
      <c r="AF43" s="151">
        <f t="shared" ref="AF43" si="33">1-AF42</f>
        <v>0.5</v>
      </c>
      <c r="AG43" s="150"/>
      <c r="AH43" s="151">
        <f t="shared" ref="AH43" si="34">1-AH42</f>
        <v>0.5</v>
      </c>
      <c r="AI43" s="150"/>
      <c r="AJ43" s="151">
        <f t="shared" ref="AJ43" si="35">1-AJ42</f>
        <v>0.5</v>
      </c>
      <c r="AK43" s="150"/>
      <c r="AL43" s="151">
        <f t="shared" ref="AL43" si="36">1-AL42</f>
        <v>0.5</v>
      </c>
      <c r="AM43" s="150"/>
      <c r="AN43" s="151">
        <f t="shared" ref="AN43" si="37">1-AN42</f>
        <v>0.5</v>
      </c>
      <c r="AO43" s="150"/>
      <c r="AP43" s="151">
        <f t="shared" ref="AP43" si="38">1-AP42</f>
        <v>0.5</v>
      </c>
      <c r="AQ43" s="150"/>
      <c r="AR43" s="151">
        <f t="shared" ref="AR43" si="39">1-AR42</f>
        <v>0.5</v>
      </c>
      <c r="AS43" s="150"/>
      <c r="AT43" s="151">
        <f t="shared" ref="AT43" si="40">1-AT42</f>
        <v>0.5</v>
      </c>
      <c r="AU43" s="150"/>
      <c r="AV43" s="151">
        <f t="shared" ref="AV43" si="41">1-AV42</f>
        <v>0.5</v>
      </c>
      <c r="AW43" s="150"/>
      <c r="AX43" s="151">
        <f t="shared" ref="AX43" si="42">1-AX42</f>
        <v>0.5</v>
      </c>
      <c r="AY43" s="150"/>
      <c r="AZ43" s="151">
        <f t="shared" ref="AZ43" si="43">1-AZ42</f>
        <v>0.5</v>
      </c>
      <c r="BA43" s="150"/>
      <c r="BB43" s="151">
        <f t="shared" ref="BB43" si="44">1-BB42</f>
        <v>0.5</v>
      </c>
      <c r="BC43" s="150"/>
      <c r="BD43" s="151">
        <f t="shared" ref="BD43" si="45">1-BD42</f>
        <v>0.5</v>
      </c>
      <c r="BE43" s="150"/>
      <c r="BF43" s="152">
        <f t="shared" ref="BF43" si="46">1-BF42</f>
        <v>0.5</v>
      </c>
    </row>
    <row r="44" spans="1:58" s="147" customFormat="1" ht="18.600000000000001" customHeight="1">
      <c r="A44" s="142"/>
      <c r="B44" s="142"/>
      <c r="C44" s="142"/>
      <c r="D44" s="142"/>
      <c r="E44" s="142"/>
      <c r="F44" s="144"/>
      <c r="G44" s="12" t="s">
        <v>85</v>
      </c>
      <c r="H44" s="207"/>
      <c r="I44" s="202"/>
      <c r="J44" s="145">
        <v>0.05</v>
      </c>
      <c r="K44" s="150"/>
      <c r="L44" s="145">
        <v>0.05</v>
      </c>
      <c r="M44" s="150"/>
      <c r="N44" s="145">
        <v>0.05</v>
      </c>
      <c r="O44" s="150"/>
      <c r="P44" s="145">
        <v>0.05</v>
      </c>
      <c r="Q44" s="150"/>
      <c r="R44" s="145">
        <v>0.05</v>
      </c>
      <c r="S44" s="150"/>
      <c r="T44" s="145">
        <v>0.05</v>
      </c>
      <c r="U44" s="150"/>
      <c r="V44" s="145">
        <v>0.05</v>
      </c>
      <c r="W44" s="150"/>
      <c r="X44" s="145">
        <v>0.05</v>
      </c>
      <c r="Y44" s="150"/>
      <c r="Z44" s="145">
        <v>0.05</v>
      </c>
      <c r="AA44" s="150"/>
      <c r="AB44" s="145">
        <v>0.05</v>
      </c>
      <c r="AC44" s="150"/>
      <c r="AD44" s="145">
        <v>0.05</v>
      </c>
      <c r="AE44" s="150"/>
      <c r="AF44" s="145">
        <v>0.05</v>
      </c>
      <c r="AG44" s="150"/>
      <c r="AH44" s="145">
        <v>0.05</v>
      </c>
      <c r="AI44" s="150"/>
      <c r="AJ44" s="145">
        <v>0.05</v>
      </c>
      <c r="AK44" s="150"/>
      <c r="AL44" s="145">
        <v>0.05</v>
      </c>
      <c r="AM44" s="150"/>
      <c r="AN44" s="145">
        <v>0.05</v>
      </c>
      <c r="AO44" s="150"/>
      <c r="AP44" s="145">
        <v>0.05</v>
      </c>
      <c r="AQ44" s="150"/>
      <c r="AR44" s="145">
        <v>0.05</v>
      </c>
      <c r="AS44" s="150"/>
      <c r="AT44" s="145">
        <v>0.05</v>
      </c>
      <c r="AU44" s="150"/>
      <c r="AV44" s="145">
        <v>0.05</v>
      </c>
      <c r="AW44" s="150"/>
      <c r="AX44" s="145">
        <v>0.05</v>
      </c>
      <c r="AY44" s="150"/>
      <c r="AZ44" s="145">
        <v>0.05</v>
      </c>
      <c r="BA44" s="150"/>
      <c r="BB44" s="145">
        <v>0.05</v>
      </c>
      <c r="BC44" s="150"/>
      <c r="BD44" s="145">
        <v>0.05</v>
      </c>
      <c r="BE44" s="150"/>
      <c r="BF44" s="146">
        <v>0.05</v>
      </c>
    </row>
    <row r="45" spans="1:58" s="149" customFormat="1">
      <c r="A45" s="148"/>
      <c r="B45" s="148"/>
      <c r="C45" s="148"/>
      <c r="D45" s="148"/>
      <c r="E45" s="148"/>
      <c r="F45" s="144"/>
      <c r="G45" s="13" t="s">
        <v>86</v>
      </c>
      <c r="H45" s="207"/>
      <c r="I45" s="202"/>
      <c r="J45" s="145">
        <v>0.95</v>
      </c>
      <c r="K45" s="150"/>
      <c r="L45" s="145">
        <v>0.95</v>
      </c>
      <c r="M45" s="150"/>
      <c r="N45" s="145">
        <v>0.95</v>
      </c>
      <c r="O45" s="150"/>
      <c r="P45" s="145">
        <v>0.95</v>
      </c>
      <c r="Q45" s="150"/>
      <c r="R45" s="145">
        <v>0.95</v>
      </c>
      <c r="S45" s="150"/>
      <c r="T45" s="145">
        <v>0.95</v>
      </c>
      <c r="U45" s="150"/>
      <c r="V45" s="145">
        <v>0.95</v>
      </c>
      <c r="W45" s="150"/>
      <c r="X45" s="145">
        <v>0.95</v>
      </c>
      <c r="Y45" s="150"/>
      <c r="Z45" s="145">
        <v>0.95</v>
      </c>
      <c r="AA45" s="150"/>
      <c r="AB45" s="145">
        <v>0.95</v>
      </c>
      <c r="AC45" s="150"/>
      <c r="AD45" s="145">
        <v>0.95</v>
      </c>
      <c r="AE45" s="150"/>
      <c r="AF45" s="145">
        <v>0.95</v>
      </c>
      <c r="AG45" s="150"/>
      <c r="AH45" s="145">
        <v>0.95</v>
      </c>
      <c r="AI45" s="150"/>
      <c r="AJ45" s="145">
        <v>0.95</v>
      </c>
      <c r="AK45" s="150"/>
      <c r="AL45" s="145">
        <v>0.95</v>
      </c>
      <c r="AM45" s="150"/>
      <c r="AN45" s="145">
        <v>0.95</v>
      </c>
      <c r="AO45" s="150"/>
      <c r="AP45" s="145">
        <v>0.95</v>
      </c>
      <c r="AQ45" s="150"/>
      <c r="AR45" s="145">
        <v>0.95</v>
      </c>
      <c r="AS45" s="150"/>
      <c r="AT45" s="145">
        <v>0.95</v>
      </c>
      <c r="AU45" s="150"/>
      <c r="AV45" s="145">
        <v>0.95</v>
      </c>
      <c r="AW45" s="150"/>
      <c r="AX45" s="145">
        <v>0.95</v>
      </c>
      <c r="AY45" s="150"/>
      <c r="AZ45" s="145">
        <v>0.95</v>
      </c>
      <c r="BA45" s="150"/>
      <c r="BB45" s="145">
        <v>0.95</v>
      </c>
      <c r="BC45" s="150"/>
      <c r="BD45" s="145">
        <v>0.95</v>
      </c>
      <c r="BE45" s="150"/>
      <c r="BF45" s="146">
        <v>0.95</v>
      </c>
    </row>
    <row r="46" spans="1:58" s="149" customFormat="1">
      <c r="A46" s="148"/>
      <c r="B46" s="148"/>
      <c r="C46" s="148"/>
      <c r="D46" s="148"/>
      <c r="E46" s="148"/>
      <c r="F46" s="144"/>
      <c r="G46" s="3" t="s">
        <v>84</v>
      </c>
      <c r="H46" s="207"/>
      <c r="I46" s="150"/>
      <c r="J46" s="151">
        <f>1-J45</f>
        <v>5.0000000000000044E-2</v>
      </c>
      <c r="K46" s="150"/>
      <c r="L46" s="151">
        <f t="shared" ref="L46" si="47">1-L45</f>
        <v>5.0000000000000044E-2</v>
      </c>
      <c r="M46" s="150"/>
      <c r="N46" s="151">
        <f t="shared" ref="N46" si="48">1-N45</f>
        <v>5.0000000000000044E-2</v>
      </c>
      <c r="O46" s="150"/>
      <c r="P46" s="151">
        <f t="shared" ref="P46" si="49">1-P45</f>
        <v>5.0000000000000044E-2</v>
      </c>
      <c r="Q46" s="150"/>
      <c r="R46" s="151">
        <f t="shared" ref="R46" si="50">1-R45</f>
        <v>5.0000000000000044E-2</v>
      </c>
      <c r="S46" s="150"/>
      <c r="T46" s="151">
        <f t="shared" ref="T46" si="51">1-T45</f>
        <v>5.0000000000000044E-2</v>
      </c>
      <c r="U46" s="150"/>
      <c r="V46" s="151">
        <f t="shared" ref="V46" si="52">1-V45</f>
        <v>5.0000000000000044E-2</v>
      </c>
      <c r="W46" s="150"/>
      <c r="X46" s="151">
        <f t="shared" ref="X46" si="53">1-X45</f>
        <v>5.0000000000000044E-2</v>
      </c>
      <c r="Y46" s="150"/>
      <c r="Z46" s="151">
        <f t="shared" ref="Z46" si="54">1-Z45</f>
        <v>5.0000000000000044E-2</v>
      </c>
      <c r="AA46" s="150"/>
      <c r="AB46" s="151">
        <f t="shared" ref="AB46" si="55">1-AB45</f>
        <v>5.0000000000000044E-2</v>
      </c>
      <c r="AC46" s="150"/>
      <c r="AD46" s="151">
        <f t="shared" ref="AD46" si="56">1-AD45</f>
        <v>5.0000000000000044E-2</v>
      </c>
      <c r="AE46" s="150"/>
      <c r="AF46" s="151">
        <f t="shared" ref="AF46" si="57">1-AF45</f>
        <v>5.0000000000000044E-2</v>
      </c>
      <c r="AG46" s="150"/>
      <c r="AH46" s="151">
        <f t="shared" ref="AH46" si="58">1-AH45</f>
        <v>5.0000000000000044E-2</v>
      </c>
      <c r="AI46" s="150"/>
      <c r="AJ46" s="151">
        <f t="shared" ref="AJ46" si="59">1-AJ45</f>
        <v>5.0000000000000044E-2</v>
      </c>
      <c r="AK46" s="150"/>
      <c r="AL46" s="151">
        <f t="shared" ref="AL46" si="60">1-AL45</f>
        <v>5.0000000000000044E-2</v>
      </c>
      <c r="AM46" s="150"/>
      <c r="AN46" s="151">
        <f t="shared" ref="AN46" si="61">1-AN45</f>
        <v>5.0000000000000044E-2</v>
      </c>
      <c r="AO46" s="150"/>
      <c r="AP46" s="151">
        <f t="shared" ref="AP46" si="62">1-AP45</f>
        <v>5.0000000000000044E-2</v>
      </c>
      <c r="AQ46" s="150"/>
      <c r="AR46" s="151">
        <f t="shared" ref="AR46" si="63">1-AR45</f>
        <v>5.0000000000000044E-2</v>
      </c>
      <c r="AS46" s="150"/>
      <c r="AT46" s="151">
        <f t="shared" ref="AT46" si="64">1-AT45</f>
        <v>5.0000000000000044E-2</v>
      </c>
      <c r="AU46" s="150"/>
      <c r="AV46" s="151">
        <f t="shared" ref="AV46" si="65">1-AV45</f>
        <v>5.0000000000000044E-2</v>
      </c>
      <c r="AW46" s="150"/>
      <c r="AX46" s="151">
        <f t="shared" ref="AX46" si="66">1-AX45</f>
        <v>5.0000000000000044E-2</v>
      </c>
      <c r="AY46" s="150"/>
      <c r="AZ46" s="151">
        <f t="shared" ref="AZ46" si="67">1-AZ45</f>
        <v>5.0000000000000044E-2</v>
      </c>
      <c r="BA46" s="150"/>
      <c r="BB46" s="151">
        <f t="shared" ref="BB46" si="68">1-BB45</f>
        <v>5.0000000000000044E-2</v>
      </c>
      <c r="BC46" s="150"/>
      <c r="BD46" s="151">
        <f t="shared" ref="BD46" si="69">1-BD45</f>
        <v>5.0000000000000044E-2</v>
      </c>
      <c r="BE46" s="150"/>
      <c r="BF46" s="152">
        <f t="shared" ref="BF46" si="70">1-BF45</f>
        <v>5.0000000000000044E-2</v>
      </c>
    </row>
    <row r="47" spans="1:58" s="147" customFormat="1">
      <c r="A47" s="142"/>
      <c r="B47" s="142"/>
      <c r="C47" s="142"/>
      <c r="D47" s="142"/>
      <c r="E47" s="142"/>
      <c r="F47" s="144"/>
      <c r="G47" s="12" t="s">
        <v>87</v>
      </c>
      <c r="H47" s="207"/>
      <c r="I47" s="202"/>
      <c r="J47" s="145">
        <v>0.05</v>
      </c>
      <c r="K47" s="150"/>
      <c r="L47" s="145">
        <v>0.05</v>
      </c>
      <c r="M47" s="150"/>
      <c r="N47" s="145">
        <v>0.05</v>
      </c>
      <c r="O47" s="150"/>
      <c r="P47" s="145">
        <v>0.05</v>
      </c>
      <c r="Q47" s="150"/>
      <c r="R47" s="145">
        <v>0.05</v>
      </c>
      <c r="S47" s="150"/>
      <c r="T47" s="145">
        <v>0.05</v>
      </c>
      <c r="U47" s="150"/>
      <c r="V47" s="145">
        <v>0.05</v>
      </c>
      <c r="W47" s="150"/>
      <c r="X47" s="145">
        <v>0.05</v>
      </c>
      <c r="Y47" s="150"/>
      <c r="Z47" s="145">
        <v>0.05</v>
      </c>
      <c r="AA47" s="150"/>
      <c r="AB47" s="145">
        <v>0.05</v>
      </c>
      <c r="AC47" s="150"/>
      <c r="AD47" s="145">
        <v>0.05</v>
      </c>
      <c r="AE47" s="150"/>
      <c r="AF47" s="145">
        <v>0.05</v>
      </c>
      <c r="AG47" s="150"/>
      <c r="AH47" s="145">
        <v>0.05</v>
      </c>
      <c r="AI47" s="150"/>
      <c r="AJ47" s="145">
        <v>0.05</v>
      </c>
      <c r="AK47" s="150"/>
      <c r="AL47" s="145">
        <v>0.05</v>
      </c>
      <c r="AM47" s="150"/>
      <c r="AN47" s="145">
        <v>0.05</v>
      </c>
      <c r="AO47" s="150"/>
      <c r="AP47" s="145">
        <v>0.05</v>
      </c>
      <c r="AQ47" s="150"/>
      <c r="AR47" s="145">
        <v>0.05</v>
      </c>
      <c r="AS47" s="150"/>
      <c r="AT47" s="145">
        <v>0.05</v>
      </c>
      <c r="AU47" s="150"/>
      <c r="AV47" s="145">
        <v>0.05</v>
      </c>
      <c r="AW47" s="150"/>
      <c r="AX47" s="145">
        <v>0.05</v>
      </c>
      <c r="AY47" s="150"/>
      <c r="AZ47" s="145">
        <v>0.05</v>
      </c>
      <c r="BA47" s="150"/>
      <c r="BB47" s="145">
        <v>0.05</v>
      </c>
      <c r="BC47" s="150"/>
      <c r="BD47" s="145">
        <v>0.05</v>
      </c>
      <c r="BE47" s="150"/>
      <c r="BF47" s="146">
        <v>0.05</v>
      </c>
    </row>
    <row r="48" spans="1:58" s="149" customFormat="1">
      <c r="A48" s="148"/>
      <c r="B48" s="148"/>
      <c r="C48" s="148"/>
      <c r="D48" s="148"/>
      <c r="E48" s="148"/>
      <c r="F48" s="144"/>
      <c r="G48" s="13" t="s">
        <v>88</v>
      </c>
      <c r="H48" s="207"/>
      <c r="I48" s="202"/>
      <c r="J48" s="145">
        <v>0.5</v>
      </c>
      <c r="K48" s="150"/>
      <c r="L48" s="145">
        <v>0.5</v>
      </c>
      <c r="M48" s="150"/>
      <c r="N48" s="145">
        <v>0.5</v>
      </c>
      <c r="O48" s="150"/>
      <c r="P48" s="145">
        <v>0.5</v>
      </c>
      <c r="Q48" s="150"/>
      <c r="R48" s="145">
        <v>0.5</v>
      </c>
      <c r="S48" s="150"/>
      <c r="T48" s="145">
        <v>0.5</v>
      </c>
      <c r="U48" s="150"/>
      <c r="V48" s="145">
        <v>0.5</v>
      </c>
      <c r="W48" s="150"/>
      <c r="X48" s="145">
        <v>0.5</v>
      </c>
      <c r="Y48" s="150"/>
      <c r="Z48" s="145">
        <v>0.5</v>
      </c>
      <c r="AA48" s="150"/>
      <c r="AB48" s="145">
        <v>0.5</v>
      </c>
      <c r="AC48" s="150"/>
      <c r="AD48" s="145">
        <v>0.5</v>
      </c>
      <c r="AE48" s="150"/>
      <c r="AF48" s="145">
        <v>0.5</v>
      </c>
      <c r="AG48" s="150"/>
      <c r="AH48" s="145">
        <v>0.5</v>
      </c>
      <c r="AI48" s="150"/>
      <c r="AJ48" s="145">
        <v>0.5</v>
      </c>
      <c r="AK48" s="150"/>
      <c r="AL48" s="145">
        <v>0.5</v>
      </c>
      <c r="AM48" s="150"/>
      <c r="AN48" s="145">
        <v>0.5</v>
      </c>
      <c r="AO48" s="150"/>
      <c r="AP48" s="145">
        <v>0.5</v>
      </c>
      <c r="AQ48" s="150"/>
      <c r="AR48" s="145">
        <v>0.5</v>
      </c>
      <c r="AS48" s="150"/>
      <c r="AT48" s="145">
        <v>0.5</v>
      </c>
      <c r="AU48" s="150"/>
      <c r="AV48" s="145">
        <v>0.5</v>
      </c>
      <c r="AW48" s="150"/>
      <c r="AX48" s="145">
        <v>0.5</v>
      </c>
      <c r="AY48" s="150"/>
      <c r="AZ48" s="145">
        <v>0.5</v>
      </c>
      <c r="BA48" s="150"/>
      <c r="BB48" s="145">
        <v>0.5</v>
      </c>
      <c r="BC48" s="150"/>
      <c r="BD48" s="145">
        <v>0.5</v>
      </c>
      <c r="BE48" s="150"/>
      <c r="BF48" s="146">
        <v>0.5</v>
      </c>
    </row>
    <row r="49" spans="1:58" s="149" customFormat="1">
      <c r="A49" s="148"/>
      <c r="B49" s="148"/>
      <c r="C49" s="148"/>
      <c r="D49" s="148"/>
      <c r="E49" s="148"/>
      <c r="F49" s="144"/>
      <c r="G49" s="3" t="s">
        <v>84</v>
      </c>
      <c r="H49" s="207"/>
      <c r="I49" s="150"/>
      <c r="J49" s="151">
        <f>1-J48</f>
        <v>0.5</v>
      </c>
      <c r="K49" s="150"/>
      <c r="L49" s="151">
        <f t="shared" ref="L49" si="71">1-L48</f>
        <v>0.5</v>
      </c>
      <c r="M49" s="150"/>
      <c r="N49" s="151">
        <f t="shared" ref="N49" si="72">1-N48</f>
        <v>0.5</v>
      </c>
      <c r="O49" s="150"/>
      <c r="P49" s="151">
        <f t="shared" ref="P49" si="73">1-P48</f>
        <v>0.5</v>
      </c>
      <c r="Q49" s="150"/>
      <c r="R49" s="151">
        <f t="shared" ref="R49" si="74">1-R48</f>
        <v>0.5</v>
      </c>
      <c r="S49" s="150"/>
      <c r="T49" s="151">
        <f t="shared" ref="T49" si="75">1-T48</f>
        <v>0.5</v>
      </c>
      <c r="U49" s="150"/>
      <c r="V49" s="151">
        <f t="shared" ref="V49" si="76">1-V48</f>
        <v>0.5</v>
      </c>
      <c r="W49" s="150"/>
      <c r="X49" s="151">
        <f t="shared" ref="X49" si="77">1-X48</f>
        <v>0.5</v>
      </c>
      <c r="Y49" s="150"/>
      <c r="Z49" s="151">
        <f t="shared" ref="Z49" si="78">1-Z48</f>
        <v>0.5</v>
      </c>
      <c r="AA49" s="150"/>
      <c r="AB49" s="151">
        <f t="shared" ref="AB49" si="79">1-AB48</f>
        <v>0.5</v>
      </c>
      <c r="AC49" s="150"/>
      <c r="AD49" s="151">
        <f t="shared" ref="AD49" si="80">1-AD48</f>
        <v>0.5</v>
      </c>
      <c r="AE49" s="150"/>
      <c r="AF49" s="151">
        <f t="shared" ref="AF49" si="81">1-AF48</f>
        <v>0.5</v>
      </c>
      <c r="AG49" s="150"/>
      <c r="AH49" s="151">
        <f t="shared" ref="AH49" si="82">1-AH48</f>
        <v>0.5</v>
      </c>
      <c r="AI49" s="150"/>
      <c r="AJ49" s="151">
        <f t="shared" ref="AJ49" si="83">1-AJ48</f>
        <v>0.5</v>
      </c>
      <c r="AK49" s="150"/>
      <c r="AL49" s="151">
        <f t="shared" ref="AL49" si="84">1-AL48</f>
        <v>0.5</v>
      </c>
      <c r="AM49" s="150"/>
      <c r="AN49" s="151">
        <f t="shared" ref="AN49" si="85">1-AN48</f>
        <v>0.5</v>
      </c>
      <c r="AO49" s="150"/>
      <c r="AP49" s="151">
        <f t="shared" ref="AP49" si="86">1-AP48</f>
        <v>0.5</v>
      </c>
      <c r="AQ49" s="150"/>
      <c r="AR49" s="151">
        <f t="shared" ref="AR49" si="87">1-AR48</f>
        <v>0.5</v>
      </c>
      <c r="AS49" s="150"/>
      <c r="AT49" s="151">
        <f t="shared" ref="AT49" si="88">1-AT48</f>
        <v>0.5</v>
      </c>
      <c r="AU49" s="150"/>
      <c r="AV49" s="151">
        <f t="shared" ref="AV49" si="89">1-AV48</f>
        <v>0.5</v>
      </c>
      <c r="AW49" s="150"/>
      <c r="AX49" s="151">
        <f t="shared" ref="AX49" si="90">1-AX48</f>
        <v>0.5</v>
      </c>
      <c r="AY49" s="150"/>
      <c r="AZ49" s="151">
        <f t="shared" ref="AZ49" si="91">1-AZ48</f>
        <v>0.5</v>
      </c>
      <c r="BA49" s="150"/>
      <c r="BB49" s="151">
        <f t="shared" ref="BB49" si="92">1-BB48</f>
        <v>0.5</v>
      </c>
      <c r="BC49" s="150"/>
      <c r="BD49" s="151">
        <f t="shared" ref="BD49" si="93">1-BD48</f>
        <v>0.5</v>
      </c>
      <c r="BE49" s="150"/>
      <c r="BF49" s="152">
        <f t="shared" ref="BF49" si="94">1-BF48</f>
        <v>0.5</v>
      </c>
    </row>
    <row r="50" spans="1:58" s="147" customFormat="1">
      <c r="A50" s="142"/>
      <c r="B50" s="142"/>
      <c r="C50" s="142"/>
      <c r="D50" s="142"/>
      <c r="E50" s="148"/>
      <c r="F50" s="144"/>
      <c r="G50" s="12" t="s">
        <v>89</v>
      </c>
      <c r="H50" s="207"/>
      <c r="I50" s="202"/>
      <c r="J50" s="145">
        <v>0.05</v>
      </c>
      <c r="K50" s="150"/>
      <c r="L50" s="145">
        <v>0.05</v>
      </c>
      <c r="M50" s="150"/>
      <c r="N50" s="145">
        <v>0.05</v>
      </c>
      <c r="O50" s="150"/>
      <c r="P50" s="145">
        <v>0.05</v>
      </c>
      <c r="Q50" s="150"/>
      <c r="R50" s="145">
        <v>0.05</v>
      </c>
      <c r="S50" s="150"/>
      <c r="T50" s="145">
        <v>0.05</v>
      </c>
      <c r="U50" s="150"/>
      <c r="V50" s="145">
        <v>0.05</v>
      </c>
      <c r="W50" s="150"/>
      <c r="X50" s="145">
        <v>0.05</v>
      </c>
      <c r="Y50" s="150"/>
      <c r="Z50" s="145">
        <v>0.05</v>
      </c>
      <c r="AA50" s="150"/>
      <c r="AB50" s="145">
        <v>0.05</v>
      </c>
      <c r="AC50" s="150"/>
      <c r="AD50" s="145">
        <v>0.05</v>
      </c>
      <c r="AE50" s="150"/>
      <c r="AF50" s="145">
        <v>0.05</v>
      </c>
      <c r="AG50" s="150"/>
      <c r="AH50" s="145">
        <v>0.05</v>
      </c>
      <c r="AI50" s="150"/>
      <c r="AJ50" s="145">
        <v>0.05</v>
      </c>
      <c r="AK50" s="150"/>
      <c r="AL50" s="145">
        <v>0.05</v>
      </c>
      <c r="AM50" s="150"/>
      <c r="AN50" s="145">
        <v>0.05</v>
      </c>
      <c r="AO50" s="150"/>
      <c r="AP50" s="145">
        <v>0.05</v>
      </c>
      <c r="AQ50" s="150"/>
      <c r="AR50" s="145">
        <v>0.05</v>
      </c>
      <c r="AS50" s="150"/>
      <c r="AT50" s="145">
        <v>0.05</v>
      </c>
      <c r="AU50" s="150"/>
      <c r="AV50" s="145">
        <v>0.05</v>
      </c>
      <c r="AW50" s="150"/>
      <c r="AX50" s="145">
        <v>0.05</v>
      </c>
      <c r="AY50" s="150"/>
      <c r="AZ50" s="145">
        <v>0.05</v>
      </c>
      <c r="BA50" s="150"/>
      <c r="BB50" s="145">
        <v>0.05</v>
      </c>
      <c r="BC50" s="150"/>
      <c r="BD50" s="145">
        <v>0.05</v>
      </c>
      <c r="BE50" s="150"/>
      <c r="BF50" s="146">
        <v>0.05</v>
      </c>
    </row>
    <row r="51" spans="1:58" s="149" customFormat="1">
      <c r="A51" s="148"/>
      <c r="B51" s="148"/>
      <c r="C51" s="148"/>
      <c r="D51" s="148"/>
      <c r="E51" s="153"/>
      <c r="F51" s="144"/>
      <c r="G51" s="13" t="s">
        <v>90</v>
      </c>
      <c r="H51" s="207"/>
      <c r="I51" s="202"/>
      <c r="J51" s="145">
        <v>0</v>
      </c>
      <c r="K51" s="150"/>
      <c r="L51" s="145">
        <v>0</v>
      </c>
      <c r="M51" s="150"/>
      <c r="N51" s="145">
        <v>0</v>
      </c>
      <c r="O51" s="150"/>
      <c r="P51" s="145">
        <v>0</v>
      </c>
      <c r="Q51" s="150"/>
      <c r="R51" s="145">
        <v>0</v>
      </c>
      <c r="S51" s="150"/>
      <c r="T51" s="145">
        <v>0</v>
      </c>
      <c r="U51" s="150"/>
      <c r="V51" s="145">
        <v>0</v>
      </c>
      <c r="W51" s="150"/>
      <c r="X51" s="145">
        <v>0</v>
      </c>
      <c r="Y51" s="150"/>
      <c r="Z51" s="145">
        <v>0</v>
      </c>
      <c r="AA51" s="150"/>
      <c r="AB51" s="145">
        <v>0</v>
      </c>
      <c r="AC51" s="150"/>
      <c r="AD51" s="145">
        <v>0</v>
      </c>
      <c r="AE51" s="150"/>
      <c r="AF51" s="145">
        <v>0</v>
      </c>
      <c r="AG51" s="150"/>
      <c r="AH51" s="145">
        <v>0</v>
      </c>
      <c r="AI51" s="150"/>
      <c r="AJ51" s="145">
        <v>0</v>
      </c>
      <c r="AK51" s="150"/>
      <c r="AL51" s="145">
        <v>0</v>
      </c>
      <c r="AM51" s="150"/>
      <c r="AN51" s="145">
        <v>0</v>
      </c>
      <c r="AO51" s="150"/>
      <c r="AP51" s="145">
        <v>0</v>
      </c>
      <c r="AQ51" s="150"/>
      <c r="AR51" s="145">
        <v>0</v>
      </c>
      <c r="AS51" s="150"/>
      <c r="AT51" s="145">
        <v>0</v>
      </c>
      <c r="AU51" s="150"/>
      <c r="AV51" s="145">
        <v>0</v>
      </c>
      <c r="AW51" s="150"/>
      <c r="AX51" s="145">
        <v>0</v>
      </c>
      <c r="AY51" s="150"/>
      <c r="AZ51" s="145">
        <v>0</v>
      </c>
      <c r="BA51" s="150"/>
      <c r="BB51" s="145">
        <v>0</v>
      </c>
      <c r="BC51" s="150"/>
      <c r="BD51" s="145">
        <v>0</v>
      </c>
      <c r="BE51" s="150"/>
      <c r="BF51" s="146">
        <v>0</v>
      </c>
    </row>
    <row r="52" spans="1:58" s="149" customFormat="1">
      <c r="A52" s="148"/>
      <c r="B52" s="148"/>
      <c r="C52" s="148"/>
      <c r="D52" s="148"/>
      <c r="E52" s="148"/>
      <c r="F52" s="144"/>
      <c r="G52" s="3" t="s">
        <v>84</v>
      </c>
      <c r="H52" s="207"/>
      <c r="I52" s="150"/>
      <c r="J52" s="151">
        <f>1-J51</f>
        <v>1</v>
      </c>
      <c r="K52" s="150"/>
      <c r="L52" s="151">
        <f t="shared" ref="L52" si="95">1-L51</f>
        <v>1</v>
      </c>
      <c r="M52" s="150"/>
      <c r="N52" s="151">
        <f t="shared" ref="N52" si="96">1-N51</f>
        <v>1</v>
      </c>
      <c r="O52" s="150"/>
      <c r="P52" s="151">
        <f t="shared" ref="P52" si="97">1-P51</f>
        <v>1</v>
      </c>
      <c r="Q52" s="150"/>
      <c r="R52" s="151">
        <f t="shared" ref="R52" si="98">1-R51</f>
        <v>1</v>
      </c>
      <c r="S52" s="150"/>
      <c r="T52" s="151">
        <f t="shared" ref="T52" si="99">1-T51</f>
        <v>1</v>
      </c>
      <c r="U52" s="150"/>
      <c r="V52" s="151">
        <f t="shared" ref="V52" si="100">1-V51</f>
        <v>1</v>
      </c>
      <c r="W52" s="150"/>
      <c r="X52" s="151">
        <f t="shared" ref="X52" si="101">1-X51</f>
        <v>1</v>
      </c>
      <c r="Y52" s="150"/>
      <c r="Z52" s="151">
        <f t="shared" ref="Z52" si="102">1-Z51</f>
        <v>1</v>
      </c>
      <c r="AA52" s="150"/>
      <c r="AB52" s="151">
        <f t="shared" ref="AB52" si="103">1-AB51</f>
        <v>1</v>
      </c>
      <c r="AC52" s="150"/>
      <c r="AD52" s="151">
        <f t="shared" ref="AD52" si="104">1-AD51</f>
        <v>1</v>
      </c>
      <c r="AE52" s="150"/>
      <c r="AF52" s="151">
        <f t="shared" ref="AF52" si="105">1-AF51</f>
        <v>1</v>
      </c>
      <c r="AG52" s="150"/>
      <c r="AH52" s="151">
        <f t="shared" ref="AH52" si="106">1-AH51</f>
        <v>1</v>
      </c>
      <c r="AI52" s="150"/>
      <c r="AJ52" s="151">
        <f t="shared" ref="AJ52" si="107">1-AJ51</f>
        <v>1</v>
      </c>
      <c r="AK52" s="150"/>
      <c r="AL52" s="151">
        <f t="shared" ref="AL52" si="108">1-AL51</f>
        <v>1</v>
      </c>
      <c r="AM52" s="150"/>
      <c r="AN52" s="151">
        <f t="shared" ref="AN52" si="109">1-AN51</f>
        <v>1</v>
      </c>
      <c r="AO52" s="150"/>
      <c r="AP52" s="151">
        <f t="shared" ref="AP52" si="110">1-AP51</f>
        <v>1</v>
      </c>
      <c r="AQ52" s="150"/>
      <c r="AR52" s="151">
        <f t="shared" ref="AR52" si="111">1-AR51</f>
        <v>1</v>
      </c>
      <c r="AS52" s="150"/>
      <c r="AT52" s="151">
        <f t="shared" ref="AT52" si="112">1-AT51</f>
        <v>1</v>
      </c>
      <c r="AU52" s="150"/>
      <c r="AV52" s="151">
        <f t="shared" ref="AV52" si="113">1-AV51</f>
        <v>1</v>
      </c>
      <c r="AW52" s="150"/>
      <c r="AX52" s="151">
        <f t="shared" ref="AX52" si="114">1-AX51</f>
        <v>1</v>
      </c>
      <c r="AY52" s="150"/>
      <c r="AZ52" s="151">
        <f t="shared" ref="AZ52" si="115">1-AZ51</f>
        <v>1</v>
      </c>
      <c r="BA52" s="150"/>
      <c r="BB52" s="151">
        <f t="shared" ref="BB52" si="116">1-BB51</f>
        <v>1</v>
      </c>
      <c r="BC52" s="150"/>
      <c r="BD52" s="151">
        <f t="shared" ref="BD52" si="117">1-BD51</f>
        <v>1</v>
      </c>
      <c r="BE52" s="150"/>
      <c r="BF52" s="152">
        <f t="shared" ref="BF52" si="118">1-BF51</f>
        <v>1</v>
      </c>
    </row>
    <row r="53" spans="1:58" s="149" customFormat="1">
      <c r="A53" s="148"/>
      <c r="B53" s="148"/>
      <c r="C53" s="148"/>
      <c r="D53" s="148"/>
      <c r="E53" s="148"/>
      <c r="F53" s="144"/>
      <c r="G53" s="12" t="s">
        <v>91</v>
      </c>
      <c r="H53" s="207"/>
      <c r="I53" s="202"/>
      <c r="J53" s="145">
        <v>0.05</v>
      </c>
      <c r="K53" s="150"/>
      <c r="L53" s="145">
        <v>0.05</v>
      </c>
      <c r="M53" s="150"/>
      <c r="N53" s="145">
        <v>0.05</v>
      </c>
      <c r="O53" s="150"/>
      <c r="P53" s="145">
        <v>0.05</v>
      </c>
      <c r="Q53" s="150"/>
      <c r="R53" s="145">
        <v>0.05</v>
      </c>
      <c r="S53" s="150"/>
      <c r="T53" s="145">
        <v>0.05</v>
      </c>
      <c r="U53" s="150"/>
      <c r="V53" s="145">
        <v>0.05</v>
      </c>
      <c r="W53" s="150"/>
      <c r="X53" s="145">
        <v>0.05</v>
      </c>
      <c r="Y53" s="150"/>
      <c r="Z53" s="145">
        <v>0.05</v>
      </c>
      <c r="AA53" s="150"/>
      <c r="AB53" s="145">
        <v>0.05</v>
      </c>
      <c r="AC53" s="150"/>
      <c r="AD53" s="145">
        <v>0.05</v>
      </c>
      <c r="AE53" s="150"/>
      <c r="AF53" s="145">
        <v>0.05</v>
      </c>
      <c r="AG53" s="150"/>
      <c r="AH53" s="145">
        <v>0.05</v>
      </c>
      <c r="AI53" s="150"/>
      <c r="AJ53" s="145">
        <v>0.05</v>
      </c>
      <c r="AK53" s="150"/>
      <c r="AL53" s="145">
        <v>0.05</v>
      </c>
      <c r="AM53" s="150"/>
      <c r="AN53" s="145">
        <v>0.05</v>
      </c>
      <c r="AO53" s="150"/>
      <c r="AP53" s="145">
        <v>0.05</v>
      </c>
      <c r="AQ53" s="150"/>
      <c r="AR53" s="145">
        <v>0.05</v>
      </c>
      <c r="AS53" s="150"/>
      <c r="AT53" s="145">
        <v>0.05</v>
      </c>
      <c r="AU53" s="150"/>
      <c r="AV53" s="145">
        <v>0.05</v>
      </c>
      <c r="AW53" s="150"/>
      <c r="AX53" s="145">
        <v>0.05</v>
      </c>
      <c r="AY53" s="150"/>
      <c r="AZ53" s="145">
        <v>0.05</v>
      </c>
      <c r="BA53" s="150"/>
      <c r="BB53" s="145">
        <v>0.05</v>
      </c>
      <c r="BC53" s="150"/>
      <c r="BD53" s="145">
        <v>0.05</v>
      </c>
      <c r="BE53" s="150"/>
      <c r="BF53" s="146">
        <v>0.05</v>
      </c>
    </row>
    <row r="54" spans="1:58" s="149" customFormat="1">
      <c r="A54" s="148"/>
      <c r="B54" s="148"/>
      <c r="C54" s="148"/>
      <c r="D54" s="148"/>
      <c r="E54" s="148"/>
      <c r="F54" s="144"/>
      <c r="G54" s="13" t="s">
        <v>92</v>
      </c>
      <c r="H54" s="207"/>
      <c r="I54" s="202"/>
      <c r="J54" s="145">
        <v>0</v>
      </c>
      <c r="K54" s="150"/>
      <c r="L54" s="145">
        <v>0</v>
      </c>
      <c r="M54" s="150"/>
      <c r="N54" s="145">
        <v>0</v>
      </c>
      <c r="O54" s="150"/>
      <c r="P54" s="145">
        <v>0</v>
      </c>
      <c r="Q54" s="150"/>
      <c r="R54" s="145">
        <v>0</v>
      </c>
      <c r="S54" s="150"/>
      <c r="T54" s="145">
        <v>0</v>
      </c>
      <c r="U54" s="150"/>
      <c r="V54" s="145">
        <v>0</v>
      </c>
      <c r="W54" s="150"/>
      <c r="X54" s="145">
        <v>0</v>
      </c>
      <c r="Y54" s="150"/>
      <c r="Z54" s="145">
        <v>0</v>
      </c>
      <c r="AA54" s="150"/>
      <c r="AB54" s="145">
        <v>0</v>
      </c>
      <c r="AC54" s="150"/>
      <c r="AD54" s="145">
        <v>0</v>
      </c>
      <c r="AE54" s="150"/>
      <c r="AF54" s="145">
        <v>0</v>
      </c>
      <c r="AG54" s="150"/>
      <c r="AH54" s="145">
        <v>0</v>
      </c>
      <c r="AI54" s="150"/>
      <c r="AJ54" s="145">
        <v>0</v>
      </c>
      <c r="AK54" s="150"/>
      <c r="AL54" s="145">
        <v>0</v>
      </c>
      <c r="AM54" s="150"/>
      <c r="AN54" s="145">
        <v>0</v>
      </c>
      <c r="AO54" s="150"/>
      <c r="AP54" s="145">
        <v>0</v>
      </c>
      <c r="AQ54" s="150"/>
      <c r="AR54" s="145">
        <v>0</v>
      </c>
      <c r="AS54" s="150"/>
      <c r="AT54" s="145">
        <v>0</v>
      </c>
      <c r="AU54" s="150"/>
      <c r="AV54" s="145">
        <v>0</v>
      </c>
      <c r="AW54" s="150"/>
      <c r="AX54" s="145">
        <v>0</v>
      </c>
      <c r="AY54" s="150"/>
      <c r="AZ54" s="145">
        <v>0</v>
      </c>
      <c r="BA54" s="150"/>
      <c r="BB54" s="145">
        <v>0</v>
      </c>
      <c r="BC54" s="150"/>
      <c r="BD54" s="145">
        <v>0</v>
      </c>
      <c r="BE54" s="150"/>
      <c r="BF54" s="146">
        <v>0</v>
      </c>
    </row>
    <row r="55" spans="1:58" s="149" customFormat="1">
      <c r="A55" s="148"/>
      <c r="B55" s="148"/>
      <c r="C55" s="148"/>
      <c r="D55" s="148"/>
      <c r="E55" s="148"/>
      <c r="F55" s="144"/>
      <c r="G55" s="3" t="s">
        <v>84</v>
      </c>
      <c r="H55" s="208"/>
      <c r="I55" s="150"/>
      <c r="J55" s="151">
        <f>1-J54</f>
        <v>1</v>
      </c>
      <c r="K55" s="150"/>
      <c r="L55" s="151">
        <f t="shared" ref="L55" si="119">1-L54</f>
        <v>1</v>
      </c>
      <c r="M55" s="150"/>
      <c r="N55" s="151">
        <f t="shared" ref="N55" si="120">1-N54</f>
        <v>1</v>
      </c>
      <c r="O55" s="150"/>
      <c r="P55" s="151">
        <f t="shared" ref="P55" si="121">1-P54</f>
        <v>1</v>
      </c>
      <c r="Q55" s="150"/>
      <c r="R55" s="151">
        <f t="shared" ref="R55" si="122">1-R54</f>
        <v>1</v>
      </c>
      <c r="S55" s="150"/>
      <c r="T55" s="151">
        <f t="shared" ref="T55" si="123">1-T54</f>
        <v>1</v>
      </c>
      <c r="U55" s="150"/>
      <c r="V55" s="151">
        <f t="shared" ref="V55" si="124">1-V54</f>
        <v>1</v>
      </c>
      <c r="W55" s="150"/>
      <c r="X55" s="151">
        <f t="shared" ref="X55" si="125">1-X54</f>
        <v>1</v>
      </c>
      <c r="Y55" s="150"/>
      <c r="Z55" s="151">
        <f t="shared" ref="Z55" si="126">1-Z54</f>
        <v>1</v>
      </c>
      <c r="AA55" s="150"/>
      <c r="AB55" s="151">
        <f t="shared" ref="AB55" si="127">1-AB54</f>
        <v>1</v>
      </c>
      <c r="AC55" s="150"/>
      <c r="AD55" s="151">
        <f t="shared" ref="AD55" si="128">1-AD54</f>
        <v>1</v>
      </c>
      <c r="AE55" s="150"/>
      <c r="AF55" s="151">
        <f t="shared" ref="AF55" si="129">1-AF54</f>
        <v>1</v>
      </c>
      <c r="AG55" s="150"/>
      <c r="AH55" s="151">
        <f t="shared" ref="AH55" si="130">1-AH54</f>
        <v>1</v>
      </c>
      <c r="AI55" s="150"/>
      <c r="AJ55" s="151">
        <f t="shared" ref="AJ55" si="131">1-AJ54</f>
        <v>1</v>
      </c>
      <c r="AK55" s="150"/>
      <c r="AL55" s="151">
        <f t="shared" ref="AL55" si="132">1-AL54</f>
        <v>1</v>
      </c>
      <c r="AM55" s="150"/>
      <c r="AN55" s="151">
        <f t="shared" ref="AN55" si="133">1-AN54</f>
        <v>1</v>
      </c>
      <c r="AO55" s="150"/>
      <c r="AP55" s="151">
        <f t="shared" ref="AP55" si="134">1-AP54</f>
        <v>1</v>
      </c>
      <c r="AQ55" s="150"/>
      <c r="AR55" s="151">
        <f t="shared" ref="AR55" si="135">1-AR54</f>
        <v>1</v>
      </c>
      <c r="AS55" s="150"/>
      <c r="AT55" s="151">
        <f t="shared" ref="AT55" si="136">1-AT54</f>
        <v>1</v>
      </c>
      <c r="AU55" s="150"/>
      <c r="AV55" s="151">
        <f t="shared" ref="AV55" si="137">1-AV54</f>
        <v>1</v>
      </c>
      <c r="AW55" s="150"/>
      <c r="AX55" s="151">
        <f t="shared" ref="AX55" si="138">1-AX54</f>
        <v>1</v>
      </c>
      <c r="AY55" s="150"/>
      <c r="AZ55" s="151">
        <f t="shared" ref="AZ55" si="139">1-AZ54</f>
        <v>1</v>
      </c>
      <c r="BA55" s="150"/>
      <c r="BB55" s="151">
        <f t="shared" ref="BB55" si="140">1-BB54</f>
        <v>1</v>
      </c>
      <c r="BC55" s="150"/>
      <c r="BD55" s="151">
        <f t="shared" ref="BD55" si="141">1-BD54</f>
        <v>1</v>
      </c>
      <c r="BE55" s="150"/>
      <c r="BF55" s="152">
        <f t="shared" ref="BF55" si="142">1-BF54</f>
        <v>1</v>
      </c>
    </row>
    <row r="56" spans="1:58" ht="18" customHeight="1">
      <c r="F56" s="154"/>
      <c r="G56" s="15" t="s">
        <v>93</v>
      </c>
      <c r="H56" s="209"/>
      <c r="I56" s="238">
        <v>1</v>
      </c>
      <c r="J56" s="231"/>
      <c r="K56" s="239">
        <v>1</v>
      </c>
      <c r="L56" s="231"/>
      <c r="M56" s="239">
        <v>1</v>
      </c>
      <c r="N56" s="231"/>
      <c r="O56" s="239">
        <v>1</v>
      </c>
      <c r="P56" s="231"/>
      <c r="Q56" s="239">
        <v>1</v>
      </c>
      <c r="R56" s="231"/>
      <c r="S56" s="239">
        <v>1</v>
      </c>
      <c r="T56" s="231"/>
      <c r="U56" s="239">
        <v>1</v>
      </c>
      <c r="V56" s="231"/>
      <c r="W56" s="239">
        <v>1</v>
      </c>
      <c r="X56" s="231"/>
      <c r="Y56" s="239">
        <v>1</v>
      </c>
      <c r="Z56" s="231"/>
      <c r="AA56" s="239">
        <v>1</v>
      </c>
      <c r="AB56" s="231"/>
      <c r="AC56" s="239">
        <v>1</v>
      </c>
      <c r="AD56" s="231"/>
      <c r="AE56" s="239">
        <v>1</v>
      </c>
      <c r="AF56" s="231"/>
      <c r="AG56" s="239">
        <v>1</v>
      </c>
      <c r="AH56" s="231"/>
      <c r="AI56" s="239">
        <v>1</v>
      </c>
      <c r="AJ56" s="231"/>
      <c r="AK56" s="239">
        <v>1</v>
      </c>
      <c r="AL56" s="231"/>
      <c r="AM56" s="239">
        <v>1</v>
      </c>
      <c r="AN56" s="231"/>
      <c r="AO56" s="239">
        <v>1</v>
      </c>
      <c r="AP56" s="231"/>
      <c r="AQ56" s="239">
        <v>1</v>
      </c>
      <c r="AR56" s="231"/>
      <c r="AS56" s="239">
        <v>1</v>
      </c>
      <c r="AT56" s="231"/>
      <c r="AU56" s="239">
        <v>1</v>
      </c>
      <c r="AV56" s="231"/>
      <c r="AW56" s="239">
        <v>1</v>
      </c>
      <c r="AX56" s="231"/>
      <c r="AY56" s="239">
        <v>1</v>
      </c>
      <c r="AZ56" s="231"/>
      <c r="BA56" s="239">
        <v>1</v>
      </c>
      <c r="BB56" s="231"/>
      <c r="BC56" s="239">
        <v>1</v>
      </c>
      <c r="BD56" s="231"/>
      <c r="BE56" s="239">
        <v>1</v>
      </c>
      <c r="BF56" s="233"/>
    </row>
    <row r="57" spans="1:58">
      <c r="F57" s="154"/>
      <c r="G57" s="11" t="s">
        <v>94</v>
      </c>
      <c r="H57" s="210"/>
      <c r="I57" s="240" t="s">
        <v>6</v>
      </c>
      <c r="J57" s="232"/>
      <c r="K57" s="241" t="s">
        <v>6</v>
      </c>
      <c r="L57" s="232"/>
      <c r="M57" s="242">
        <v>2</v>
      </c>
      <c r="N57" s="232"/>
      <c r="O57" s="242">
        <v>2</v>
      </c>
      <c r="P57" s="232"/>
      <c r="Q57" s="242">
        <v>2</v>
      </c>
      <c r="R57" s="232"/>
      <c r="S57" s="242">
        <v>2</v>
      </c>
      <c r="T57" s="232"/>
      <c r="U57" s="242">
        <v>2</v>
      </c>
      <c r="V57" s="232"/>
      <c r="W57" s="242">
        <v>2</v>
      </c>
      <c r="X57" s="232"/>
      <c r="Y57" s="242">
        <v>2</v>
      </c>
      <c r="Z57" s="232"/>
      <c r="AA57" s="242">
        <v>2</v>
      </c>
      <c r="AB57" s="232"/>
      <c r="AC57" s="242">
        <v>2</v>
      </c>
      <c r="AD57" s="232"/>
      <c r="AE57" s="242">
        <v>2</v>
      </c>
      <c r="AF57" s="232"/>
      <c r="AG57" s="242">
        <v>2</v>
      </c>
      <c r="AH57" s="232"/>
      <c r="AI57" s="242">
        <v>2</v>
      </c>
      <c r="AJ57" s="232"/>
      <c r="AK57" s="242">
        <v>2</v>
      </c>
      <c r="AL57" s="232"/>
      <c r="AM57" s="242">
        <v>2</v>
      </c>
      <c r="AN57" s="232"/>
      <c r="AO57" s="242">
        <v>2</v>
      </c>
      <c r="AP57" s="232"/>
      <c r="AQ57" s="242">
        <v>2</v>
      </c>
      <c r="AR57" s="232"/>
      <c r="AS57" s="242">
        <v>2</v>
      </c>
      <c r="AT57" s="232"/>
      <c r="AU57" s="242">
        <v>2</v>
      </c>
      <c r="AV57" s="232"/>
      <c r="AW57" s="242">
        <v>2</v>
      </c>
      <c r="AX57" s="232"/>
      <c r="AY57" s="242">
        <v>2</v>
      </c>
      <c r="AZ57" s="232"/>
      <c r="BA57" s="242">
        <v>2</v>
      </c>
      <c r="BB57" s="232"/>
      <c r="BC57" s="242">
        <v>2</v>
      </c>
      <c r="BD57" s="232"/>
      <c r="BE57" s="242">
        <v>2</v>
      </c>
      <c r="BF57" s="234"/>
    </row>
    <row r="58" spans="1:58" s="159" customFormat="1">
      <c r="A58" s="155"/>
      <c r="B58" s="155"/>
      <c r="C58" s="155"/>
      <c r="D58" s="155"/>
      <c r="E58" s="155"/>
      <c r="F58" s="156"/>
      <c r="G58" s="157" t="s">
        <v>174</v>
      </c>
      <c r="H58" s="211"/>
      <c r="I58" s="204"/>
      <c r="J58" s="158">
        <v>0</v>
      </c>
      <c r="K58" s="203"/>
      <c r="L58" s="158">
        <v>0</v>
      </c>
      <c r="M58" s="203"/>
      <c r="N58" s="158">
        <v>0</v>
      </c>
      <c r="O58" s="203"/>
      <c r="P58" s="158">
        <v>0</v>
      </c>
      <c r="Q58" s="203"/>
      <c r="R58" s="158">
        <v>0</v>
      </c>
      <c r="S58" s="203"/>
      <c r="T58" s="158">
        <v>0</v>
      </c>
      <c r="U58" s="203"/>
      <c r="V58" s="158">
        <v>0</v>
      </c>
      <c r="W58" s="203"/>
      <c r="X58" s="158">
        <v>0</v>
      </c>
      <c r="Y58" s="203"/>
      <c r="Z58" s="158">
        <v>0</v>
      </c>
      <c r="AA58" s="203"/>
      <c r="AB58" s="158">
        <v>0</v>
      </c>
      <c r="AC58" s="203"/>
      <c r="AD58" s="158">
        <v>0</v>
      </c>
      <c r="AE58" s="203"/>
      <c r="AF58" s="158">
        <v>0</v>
      </c>
      <c r="AG58" s="203"/>
      <c r="AH58" s="158">
        <v>0</v>
      </c>
      <c r="AI58" s="203"/>
      <c r="AJ58" s="158">
        <v>0</v>
      </c>
      <c r="AK58" s="203"/>
      <c r="AL58" s="158">
        <v>0</v>
      </c>
      <c r="AM58" s="203"/>
      <c r="AN58" s="158">
        <v>0</v>
      </c>
      <c r="AO58" s="203"/>
      <c r="AP58" s="158">
        <v>0</v>
      </c>
      <c r="AQ58" s="203"/>
      <c r="AR58" s="158">
        <v>0</v>
      </c>
      <c r="AS58" s="203"/>
      <c r="AT58" s="158">
        <v>0</v>
      </c>
      <c r="AU58" s="203"/>
      <c r="AV58" s="158">
        <v>0</v>
      </c>
      <c r="AW58" s="203"/>
      <c r="AX58" s="158">
        <v>0</v>
      </c>
      <c r="AY58" s="203"/>
      <c r="AZ58" s="158">
        <v>0</v>
      </c>
      <c r="BA58" s="203"/>
      <c r="BB58" s="158">
        <v>0</v>
      </c>
      <c r="BC58" s="203"/>
      <c r="BD58" s="158">
        <v>0</v>
      </c>
      <c r="BE58" s="203"/>
      <c r="BF58" s="252">
        <v>0</v>
      </c>
    </row>
    <row r="59" spans="1:58" s="159" customFormat="1">
      <c r="A59" s="155"/>
      <c r="B59" s="155"/>
      <c r="C59" s="155"/>
      <c r="D59" s="155"/>
      <c r="E59" s="155"/>
      <c r="F59" s="253"/>
      <c r="G59" s="254"/>
      <c r="H59" s="255"/>
      <c r="J59" s="255"/>
      <c r="L59" s="255"/>
      <c r="N59" s="255"/>
      <c r="P59" s="255"/>
      <c r="R59" s="255"/>
      <c r="T59" s="255"/>
      <c r="V59" s="255"/>
      <c r="X59" s="255"/>
      <c r="Z59" s="255"/>
      <c r="AB59" s="255"/>
      <c r="AD59" s="255"/>
      <c r="AF59" s="255"/>
      <c r="AH59" s="255"/>
      <c r="AJ59" s="255"/>
      <c r="AL59" s="255"/>
      <c r="AN59" s="255"/>
      <c r="AP59" s="255"/>
      <c r="AR59" s="255"/>
      <c r="AT59" s="255"/>
      <c r="AV59" s="255"/>
      <c r="AX59" s="255"/>
      <c r="AZ59" s="255"/>
      <c r="BB59" s="255"/>
      <c r="BD59" s="255"/>
      <c r="BF59" s="255"/>
    </row>
    <row r="60" spans="1:58">
      <c r="F60" s="160"/>
      <c r="G60" s="309" t="s">
        <v>216</v>
      </c>
      <c r="H60" s="310"/>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3"/>
    </row>
    <row r="61" spans="1:58" s="159" customFormat="1">
      <c r="A61" s="155"/>
      <c r="B61" s="155"/>
      <c r="C61" s="155"/>
      <c r="D61" s="155"/>
      <c r="E61" s="155"/>
      <c r="F61" s="253"/>
      <c r="G61" s="260" t="s">
        <v>218</v>
      </c>
      <c r="H61" s="261"/>
      <c r="I61" s="203"/>
      <c r="J61" s="158">
        <v>0</v>
      </c>
      <c r="K61" s="203"/>
      <c r="L61" s="158">
        <v>0</v>
      </c>
      <c r="M61" s="203"/>
      <c r="N61" s="158">
        <v>0</v>
      </c>
      <c r="O61" s="203"/>
      <c r="P61" s="158">
        <v>0</v>
      </c>
      <c r="Q61" s="203"/>
      <c r="R61" s="158">
        <v>0</v>
      </c>
      <c r="S61" s="203"/>
      <c r="T61" s="158">
        <v>0</v>
      </c>
      <c r="U61" s="203"/>
      <c r="V61" s="158">
        <v>0</v>
      </c>
      <c r="W61" s="203"/>
      <c r="X61" s="158">
        <v>0</v>
      </c>
      <c r="Y61" s="203"/>
      <c r="Z61" s="158">
        <v>0</v>
      </c>
      <c r="AA61" s="203"/>
      <c r="AB61" s="158">
        <v>0</v>
      </c>
      <c r="AC61" s="203"/>
      <c r="AD61" s="158">
        <v>0</v>
      </c>
      <c r="AE61" s="203"/>
      <c r="AF61" s="158">
        <v>0</v>
      </c>
      <c r="AG61" s="203"/>
      <c r="AH61" s="158">
        <v>0</v>
      </c>
      <c r="AI61" s="203"/>
      <c r="AJ61" s="158">
        <v>0</v>
      </c>
      <c r="AK61" s="203"/>
      <c r="AL61" s="158">
        <v>0</v>
      </c>
      <c r="AM61" s="203"/>
      <c r="AN61" s="158">
        <v>0</v>
      </c>
      <c r="AO61" s="203"/>
      <c r="AP61" s="158">
        <v>0</v>
      </c>
      <c r="AQ61" s="203"/>
      <c r="AR61" s="158">
        <v>0</v>
      </c>
      <c r="AS61" s="203"/>
      <c r="AT61" s="158">
        <v>0</v>
      </c>
      <c r="AU61" s="203"/>
      <c r="AV61" s="158">
        <v>0</v>
      </c>
      <c r="AW61" s="203"/>
      <c r="AX61" s="158">
        <v>0</v>
      </c>
      <c r="AY61" s="203"/>
      <c r="AZ61" s="158">
        <v>0</v>
      </c>
      <c r="BA61" s="203"/>
      <c r="BB61" s="158">
        <v>0</v>
      </c>
      <c r="BC61" s="203"/>
      <c r="BD61" s="158">
        <v>0</v>
      </c>
      <c r="BE61" s="203"/>
      <c r="BF61" s="252">
        <v>0</v>
      </c>
    </row>
    <row r="62" spans="1:58" s="159" customFormat="1">
      <c r="A62" s="155"/>
      <c r="B62" s="155"/>
      <c r="C62" s="155"/>
      <c r="D62" s="155"/>
      <c r="E62" s="155"/>
      <c r="F62" s="253"/>
      <c r="G62" s="262" t="s">
        <v>217</v>
      </c>
      <c r="H62" s="263"/>
      <c r="I62" s="264"/>
      <c r="J62" s="265">
        <f>J61+J7</f>
        <v>9450</v>
      </c>
      <c r="K62" s="265"/>
      <c r="L62" s="265">
        <f>L61+L7</f>
        <v>9922.5</v>
      </c>
      <c r="M62" s="265"/>
      <c r="N62" s="265">
        <f>N61+N7</f>
        <v>10418.624999999998</v>
      </c>
      <c r="O62" s="265"/>
      <c r="P62" s="265">
        <f>P61+P7</f>
        <v>10939.556250000001</v>
      </c>
      <c r="Q62" s="265"/>
      <c r="R62" s="265">
        <f t="shared" ref="R62:BB62" si="143">R61+R7</f>
        <v>11486.534062500001</v>
      </c>
      <c r="S62" s="265"/>
      <c r="T62" s="265">
        <f t="shared" si="143"/>
        <v>12060.860765625002</v>
      </c>
      <c r="U62" s="265"/>
      <c r="V62" s="265">
        <f t="shared" si="143"/>
        <v>12663.903803906253</v>
      </c>
      <c r="W62" s="265"/>
      <c r="X62" s="265">
        <f t="shared" si="143"/>
        <v>13297.098994101565</v>
      </c>
      <c r="Y62" s="265"/>
      <c r="Z62" s="265">
        <f t="shared" si="143"/>
        <v>13961.953943806644</v>
      </c>
      <c r="AA62" s="265"/>
      <c r="AB62" s="265">
        <f t="shared" si="143"/>
        <v>14660.051640996979</v>
      </c>
      <c r="AC62" s="265"/>
      <c r="AD62" s="265">
        <f t="shared" si="143"/>
        <v>15393.054223046829</v>
      </c>
      <c r="AE62" s="265"/>
      <c r="AF62" s="265">
        <f t="shared" si="143"/>
        <v>16162.706934199172</v>
      </c>
      <c r="AG62" s="265"/>
      <c r="AH62" s="265">
        <f t="shared" si="143"/>
        <v>16970.842280909128</v>
      </c>
      <c r="AI62" s="265"/>
      <c r="AJ62" s="265">
        <f t="shared" si="143"/>
        <v>17819.384394954584</v>
      </c>
      <c r="AK62" s="265"/>
      <c r="AL62" s="265">
        <f t="shared" si="143"/>
        <v>18710.353614702315</v>
      </c>
      <c r="AM62" s="265"/>
      <c r="AN62" s="265">
        <f t="shared" si="143"/>
        <v>19645.871295437431</v>
      </c>
      <c r="AO62" s="265"/>
      <c r="AP62" s="265">
        <f t="shared" si="143"/>
        <v>20628.164860209301</v>
      </c>
      <c r="AQ62" s="265"/>
      <c r="AR62" s="265">
        <f t="shared" si="143"/>
        <v>21659.573103219773</v>
      </c>
      <c r="AS62" s="265"/>
      <c r="AT62" s="265">
        <f t="shared" si="143"/>
        <v>22742.551758380763</v>
      </c>
      <c r="AU62" s="265"/>
      <c r="AV62" s="265">
        <f t="shared" si="143"/>
        <v>23879.679346299799</v>
      </c>
      <c r="AW62" s="265"/>
      <c r="AX62" s="265">
        <f t="shared" si="143"/>
        <v>25073.66331361479</v>
      </c>
      <c r="AY62" s="265"/>
      <c r="AZ62" s="265">
        <f t="shared" si="143"/>
        <v>26327.346479295531</v>
      </c>
      <c r="BA62" s="265"/>
      <c r="BB62" s="265">
        <f t="shared" si="143"/>
        <v>27643.713803260307</v>
      </c>
      <c r="BC62" s="265"/>
      <c r="BD62" s="265">
        <f>BD61+BD7</f>
        <v>29025.899493423327</v>
      </c>
      <c r="BE62" s="265"/>
      <c r="BF62" s="266">
        <f>BF61+BF7</f>
        <v>30477.194468094491</v>
      </c>
    </row>
    <row r="63" spans="1:58" s="159" customFormat="1">
      <c r="A63" s="155"/>
      <c r="B63" s="155"/>
      <c r="C63" s="155"/>
      <c r="D63" s="155"/>
      <c r="E63" s="155"/>
      <c r="F63" s="311"/>
      <c r="G63" s="267" t="s">
        <v>221</v>
      </c>
      <c r="H63" s="268"/>
      <c r="I63" s="123">
        <f>AVERAGE(A7:E7)</f>
        <v>9200</v>
      </c>
      <c r="J63" s="124"/>
      <c r="K63" s="125">
        <f>AVERAGE(A7:E7)</f>
        <v>9200</v>
      </c>
      <c r="L63" s="124"/>
      <c r="M63" s="125">
        <f>AVERAGE(B7:E7,J62)</f>
        <v>9250</v>
      </c>
      <c r="N63" s="124"/>
      <c r="O63" s="125">
        <f>AVERAGE(C7:E7,J62,L62)</f>
        <v>9394.5</v>
      </c>
      <c r="P63" s="124"/>
      <c r="Q63" s="125">
        <f>AVERAGE(D7:E7,J62,L62,N62)</f>
        <v>9638.2250000000004</v>
      </c>
      <c r="R63" s="124"/>
      <c r="S63" s="125">
        <f>AVERAGE(E7,J62,L62,N62,P62)</f>
        <v>9986.1362499999996</v>
      </c>
      <c r="T63" s="124"/>
      <c r="U63" s="125">
        <f>AVERAGE(I62:R62)</f>
        <v>10443.4430625</v>
      </c>
      <c r="V63" s="124"/>
      <c r="W63" s="125">
        <f>AVERAGE(K62:T62)</f>
        <v>10965.615215625001</v>
      </c>
      <c r="X63" s="124"/>
      <c r="Y63" s="125">
        <f>AVERAGE(M62:V62)</f>
        <v>11513.895976406251</v>
      </c>
      <c r="Z63" s="124"/>
      <c r="AA63" s="125">
        <f>AVERAGE(O62:X62)</f>
        <v>12089.590775226565</v>
      </c>
      <c r="AB63" s="124"/>
      <c r="AC63" s="125">
        <f>AVERAGE(Q62:Z62)</f>
        <v>12694.070313987893</v>
      </c>
      <c r="AD63" s="124"/>
      <c r="AE63" s="125">
        <f>AVERAGE(S62:AB62)</f>
        <v>13328.773829687289</v>
      </c>
      <c r="AF63" s="124"/>
      <c r="AG63" s="125">
        <f>AVERAGE(U62:AD62)</f>
        <v>13995.212521171654</v>
      </c>
      <c r="AH63" s="124"/>
      <c r="AI63" s="125">
        <f>AVERAGE(W62:AF62)</f>
        <v>14694.973147230237</v>
      </c>
      <c r="AJ63" s="124"/>
      <c r="AK63" s="125">
        <f>AVERAGE(Y62:AH62)</f>
        <v>15429.721804591751</v>
      </c>
      <c r="AL63" s="124"/>
      <c r="AM63" s="125">
        <f>AVERAGE(AA62:AJ62)</f>
        <v>16201.207894821337</v>
      </c>
      <c r="AN63" s="124"/>
      <c r="AO63" s="125">
        <f>AVERAGE(AC62:AL62)</f>
        <v>17011.268289562406</v>
      </c>
      <c r="AP63" s="124"/>
      <c r="AQ63" s="125">
        <f>AVERAGE(AE62:AN62)</f>
        <v>17861.831704040527</v>
      </c>
      <c r="AR63" s="124"/>
      <c r="AS63" s="125">
        <f>AVERAGE(AG62:AP62)</f>
        <v>18754.923289242553</v>
      </c>
      <c r="AT63" s="124"/>
      <c r="AU63" s="125">
        <f>AVERAGE(AI62:AR62)</f>
        <v>19692.669453704682</v>
      </c>
      <c r="AV63" s="124"/>
      <c r="AW63" s="125">
        <f>AVERAGE(AK62:AT62)</f>
        <v>20677.302926389915</v>
      </c>
      <c r="AX63" s="124"/>
      <c r="AY63" s="125">
        <f>AVERAGE(AM62:AV62)</f>
        <v>21711.168072709414</v>
      </c>
      <c r="AZ63" s="124"/>
      <c r="BA63" s="125">
        <f>AVERAGE(AO62:AX62)</f>
        <v>22796.726476344884</v>
      </c>
      <c r="BB63" s="124"/>
      <c r="BC63" s="125">
        <f>AVERAGE(AQ62:AZ62)</f>
        <v>23936.56280016213</v>
      </c>
      <c r="BD63" s="124"/>
      <c r="BE63" s="125">
        <f>AVERAGE(AS62:BB62)</f>
        <v>25133.39094017024</v>
      </c>
      <c r="BF63" s="126"/>
    </row>
    <row r="64" spans="1:58" s="159" customFormat="1">
      <c r="A64" s="155"/>
      <c r="B64" s="155"/>
      <c r="C64" s="155"/>
      <c r="D64" s="155"/>
      <c r="E64" s="155"/>
      <c r="F64" s="311"/>
      <c r="G64" s="269" t="s">
        <v>74</v>
      </c>
      <c r="H64" s="19"/>
      <c r="I64" s="115">
        <f>IF(J68="-",I63*I56,H4*25%)</f>
        <v>9200</v>
      </c>
      <c r="J64" s="119"/>
      <c r="K64" s="115">
        <f>IF(L68="-",K63*K56,H4*25%)</f>
        <v>9200</v>
      </c>
      <c r="L64" s="119"/>
      <c r="M64" s="115">
        <f>IF(N68="-",M63*M56,J5*25%)</f>
        <v>9250</v>
      </c>
      <c r="N64" s="119"/>
      <c r="O64" s="115">
        <f>IF(P68="-",O63*O56,L5*25%)</f>
        <v>9394.5</v>
      </c>
      <c r="P64" s="119"/>
      <c r="Q64" s="115">
        <f>IF(R68="-",Q63*Q56,N5*25%)</f>
        <v>9638.2250000000004</v>
      </c>
      <c r="R64" s="119"/>
      <c r="S64" s="115">
        <f>IF(T68="-",S63*S56,P5*25%)</f>
        <v>9986.1362499999996</v>
      </c>
      <c r="T64" s="119"/>
      <c r="U64" s="115">
        <f>IF(V68="-",U63*U56,R5*25%)</f>
        <v>10443.4430625</v>
      </c>
      <c r="V64" s="119"/>
      <c r="W64" s="115">
        <f>IF(X68="-",W63*W56,T5*25%)</f>
        <v>10965.615215625001</v>
      </c>
      <c r="X64" s="119"/>
      <c r="Y64" s="115">
        <f>IF(Z68="-",Y63*Y56,V5*25%)</f>
        <v>11513.895976406251</v>
      </c>
      <c r="Z64" s="119"/>
      <c r="AA64" s="115">
        <f>IF(AB68="-",AA63*AA56,X5*25%)</f>
        <v>12089.590775226565</v>
      </c>
      <c r="AB64" s="119"/>
      <c r="AC64" s="115">
        <f>IF(AD68="-",AC63*AC56,Z5*25%)</f>
        <v>12694.070313987893</v>
      </c>
      <c r="AD64" s="119"/>
      <c r="AE64" s="115">
        <f>IF(AF68="-",AE63*AE56,AB5*25%)</f>
        <v>13328.773829687289</v>
      </c>
      <c r="AF64" s="119"/>
      <c r="AG64" s="115">
        <f>IF(AH68="-",AG63*AG56,AD5*25%)</f>
        <v>13995.212521171654</v>
      </c>
      <c r="AH64" s="119"/>
      <c r="AI64" s="115">
        <f>IF(AJ68="-",AI63*AI56,AF5*25%)</f>
        <v>14694.973147230237</v>
      </c>
      <c r="AJ64" s="119"/>
      <c r="AK64" s="115">
        <f>IF(AL68="-",AK63*AK56,AH5*25%)</f>
        <v>15429.721804591751</v>
      </c>
      <c r="AL64" s="119"/>
      <c r="AM64" s="115">
        <f>IF(AN68="-",AM63*AM56,AJ5*25%)</f>
        <v>16201.207894821337</v>
      </c>
      <c r="AN64" s="119"/>
      <c r="AO64" s="115">
        <f>IF(AP68="-",AO63*AO56,AL5*25%)</f>
        <v>17011.268289562406</v>
      </c>
      <c r="AP64" s="119"/>
      <c r="AQ64" s="115">
        <f>IF(AR68="-",AQ63*AQ56,AN5*25%)</f>
        <v>17861.831704040527</v>
      </c>
      <c r="AR64" s="119"/>
      <c r="AS64" s="115">
        <f>IF(AT68="-",AS63*AS56,AP5*25%)</f>
        <v>18754.923289242553</v>
      </c>
      <c r="AT64" s="119"/>
      <c r="AU64" s="115">
        <f>IF(AV68="-",AU63*AU56,AR5*25%)</f>
        <v>19692.669453704682</v>
      </c>
      <c r="AV64" s="119"/>
      <c r="AW64" s="115">
        <f>IF(AX68="-",AW63*AW56,AT5*25%)</f>
        <v>20677.302926389915</v>
      </c>
      <c r="AX64" s="119"/>
      <c r="AY64" s="115">
        <f>IF(AZ68="-",AY63*AY56,AV5*25%)</f>
        <v>21711.168072709414</v>
      </c>
      <c r="AZ64" s="119"/>
      <c r="BA64" s="115">
        <f>IF(BB68="-",BA63*BA56,AX5*25%)</f>
        <v>22796.726476344884</v>
      </c>
      <c r="BB64" s="119"/>
      <c r="BC64" s="115">
        <f>IF(BD68="-",BC63*BC56,AZ5*25%)</f>
        <v>23936.56280016213</v>
      </c>
      <c r="BD64" s="119"/>
      <c r="BE64" s="115">
        <f>IF(BF68="-",BE63*BE56,BB5*25%)</f>
        <v>25133.39094017024</v>
      </c>
      <c r="BF64" s="103"/>
    </row>
    <row r="65" spans="1:58" s="159" customFormat="1">
      <c r="A65" s="155"/>
      <c r="B65" s="155"/>
      <c r="C65" s="155"/>
      <c r="D65" s="155"/>
      <c r="E65" s="155"/>
      <c r="F65" s="311"/>
      <c r="G65" s="270" t="s">
        <v>168</v>
      </c>
      <c r="H65" s="19"/>
      <c r="I65" s="90"/>
      <c r="J65" s="129">
        <v>0</v>
      </c>
      <c r="K65" s="90"/>
      <c r="L65" s="129">
        <v>0</v>
      </c>
      <c r="M65" s="90"/>
      <c r="N65" s="129">
        <v>0</v>
      </c>
      <c r="O65" s="90"/>
      <c r="P65" s="129">
        <v>0</v>
      </c>
      <c r="Q65" s="90"/>
      <c r="R65" s="129">
        <v>0</v>
      </c>
      <c r="S65" s="90"/>
      <c r="T65" s="129">
        <v>0</v>
      </c>
      <c r="U65" s="90"/>
      <c r="V65" s="129">
        <v>0</v>
      </c>
      <c r="W65" s="90"/>
      <c r="X65" s="129">
        <v>0</v>
      </c>
      <c r="Y65" s="90"/>
      <c r="Z65" s="129">
        <v>0</v>
      </c>
      <c r="AA65" s="90"/>
      <c r="AB65" s="129">
        <v>0</v>
      </c>
      <c r="AC65" s="90"/>
      <c r="AD65" s="129">
        <v>0</v>
      </c>
      <c r="AE65" s="90"/>
      <c r="AF65" s="129">
        <v>0</v>
      </c>
      <c r="AG65" s="90"/>
      <c r="AH65" s="129">
        <v>0</v>
      </c>
      <c r="AI65" s="90"/>
      <c r="AJ65" s="129">
        <v>0</v>
      </c>
      <c r="AK65" s="90"/>
      <c r="AL65" s="129">
        <v>0</v>
      </c>
      <c r="AM65" s="90"/>
      <c r="AN65" s="129">
        <v>0</v>
      </c>
      <c r="AO65" s="90"/>
      <c r="AP65" s="129">
        <v>0</v>
      </c>
      <c r="AQ65" s="90"/>
      <c r="AR65" s="129">
        <v>0</v>
      </c>
      <c r="AS65" s="90"/>
      <c r="AT65" s="129">
        <v>0</v>
      </c>
      <c r="AU65" s="90"/>
      <c r="AV65" s="129">
        <v>0</v>
      </c>
      <c r="AW65" s="90"/>
      <c r="AX65" s="129">
        <v>0</v>
      </c>
      <c r="AY65" s="90"/>
      <c r="AZ65" s="129">
        <v>0</v>
      </c>
      <c r="BA65" s="90"/>
      <c r="BB65" s="129">
        <v>0</v>
      </c>
      <c r="BC65" s="90"/>
      <c r="BD65" s="129">
        <v>0</v>
      </c>
      <c r="BE65" s="89"/>
      <c r="BF65" s="130">
        <v>0</v>
      </c>
    </row>
    <row r="66" spans="1:58" s="159" customFormat="1">
      <c r="A66" s="155"/>
      <c r="B66" s="155"/>
      <c r="C66" s="155"/>
      <c r="D66" s="155"/>
      <c r="E66" s="155"/>
      <c r="F66" s="311"/>
      <c r="G66" s="269" t="s">
        <v>76</v>
      </c>
      <c r="H66" s="28"/>
      <c r="I66" s="108">
        <f>I30</f>
        <v>0</v>
      </c>
      <c r="J66" s="133"/>
      <c r="K66" s="115">
        <f>K30</f>
        <v>0</v>
      </c>
      <c r="L66" s="133"/>
      <c r="M66" s="115">
        <f>M30</f>
        <v>8100.75</v>
      </c>
      <c r="N66" s="133"/>
      <c r="O66" s="115">
        <f>O30</f>
        <v>8505.7875000000004</v>
      </c>
      <c r="P66" s="133"/>
      <c r="Q66" s="115">
        <f>Q30</f>
        <v>8931.0768750000007</v>
      </c>
      <c r="R66" s="133"/>
      <c r="S66" s="115">
        <f t="shared" ref="S66:BE66" si="144">S30</f>
        <v>9377.6307187500024</v>
      </c>
      <c r="T66" s="133"/>
      <c r="U66" s="115">
        <f t="shared" si="144"/>
        <v>9846.5122546875027</v>
      </c>
      <c r="V66" s="133"/>
      <c r="W66" s="115">
        <f t="shared" si="144"/>
        <v>10338.837867421877</v>
      </c>
      <c r="X66" s="133"/>
      <c r="Y66" s="115">
        <f t="shared" si="144"/>
        <v>10855.779760792973</v>
      </c>
      <c r="Z66" s="133"/>
      <c r="AA66" s="115">
        <f t="shared" si="144"/>
        <v>11398.568748832622</v>
      </c>
      <c r="AB66" s="133"/>
      <c r="AC66" s="115">
        <f t="shared" si="144"/>
        <v>11968.497186274255</v>
      </c>
      <c r="AD66" s="133"/>
      <c r="AE66" s="115">
        <f t="shared" si="144"/>
        <v>12566.922045587966</v>
      </c>
      <c r="AF66" s="133"/>
      <c r="AG66" s="115">
        <f t="shared" si="144"/>
        <v>13195.268147867364</v>
      </c>
      <c r="AH66" s="133"/>
      <c r="AI66" s="115">
        <f t="shared" si="144"/>
        <v>13855.031555260735</v>
      </c>
      <c r="AJ66" s="133"/>
      <c r="AK66" s="115">
        <f t="shared" si="144"/>
        <v>14547.783133023771</v>
      </c>
      <c r="AL66" s="133"/>
      <c r="AM66" s="115">
        <f t="shared" si="144"/>
        <v>15275.17228967496</v>
      </c>
      <c r="AN66" s="133"/>
      <c r="AO66" s="115">
        <f t="shared" si="144"/>
        <v>16038.930904158709</v>
      </c>
      <c r="AP66" s="133"/>
      <c r="AQ66" s="115">
        <f t="shared" si="144"/>
        <v>16840.877449366646</v>
      </c>
      <c r="AR66" s="133"/>
      <c r="AS66" s="115">
        <f>AS30</f>
        <v>17682.921321834976</v>
      </c>
      <c r="AT66" s="133"/>
      <c r="AU66" s="115">
        <f t="shared" si="144"/>
        <v>18567.067387926727</v>
      </c>
      <c r="AV66" s="133"/>
      <c r="AW66" s="115">
        <f t="shared" si="144"/>
        <v>19495.420757323063</v>
      </c>
      <c r="AX66" s="133"/>
      <c r="AY66" s="115">
        <f t="shared" si="144"/>
        <v>20470.191795189221</v>
      </c>
      <c r="AZ66" s="133"/>
      <c r="BA66" s="115">
        <f t="shared" si="144"/>
        <v>21493.701384948683</v>
      </c>
      <c r="BB66" s="133"/>
      <c r="BC66" s="115">
        <f t="shared" si="144"/>
        <v>22568.386454196116</v>
      </c>
      <c r="BD66" s="133"/>
      <c r="BE66" s="115">
        <f t="shared" si="144"/>
        <v>23696.805776905923</v>
      </c>
      <c r="BF66" s="134"/>
    </row>
    <row r="67" spans="1:58" s="159" customFormat="1">
      <c r="A67" s="155"/>
      <c r="B67" s="155"/>
      <c r="C67" s="155"/>
      <c r="D67" s="155"/>
      <c r="E67" s="155"/>
      <c r="F67" s="311"/>
      <c r="G67" s="271" t="s">
        <v>77</v>
      </c>
      <c r="H67" s="272"/>
      <c r="I67" s="118">
        <f>I64+I66</f>
        <v>9200</v>
      </c>
      <c r="J67" s="91"/>
      <c r="K67" s="102">
        <f>K64+K66</f>
        <v>9200</v>
      </c>
      <c r="L67" s="91"/>
      <c r="M67" s="102">
        <f>M64+M66</f>
        <v>17350.75</v>
      </c>
      <c r="N67" s="119"/>
      <c r="O67" s="102">
        <f>O64+O66</f>
        <v>17900.287499999999</v>
      </c>
      <c r="P67" s="119"/>
      <c r="Q67" s="102">
        <f>Q64+Q66</f>
        <v>18569.301875000001</v>
      </c>
      <c r="R67" s="119"/>
      <c r="S67" s="102">
        <f>S64+S66</f>
        <v>19363.766968750002</v>
      </c>
      <c r="T67" s="119"/>
      <c r="U67" s="102">
        <f>U64+U66</f>
        <v>20289.955317187501</v>
      </c>
      <c r="V67" s="119"/>
      <c r="W67" s="102">
        <f>W64+W66</f>
        <v>21304.453083046879</v>
      </c>
      <c r="X67" s="119"/>
      <c r="Y67" s="102">
        <f>Y64+Y66</f>
        <v>22369.675737199224</v>
      </c>
      <c r="Z67" s="119"/>
      <c r="AA67" s="102">
        <f>AA64+AA66</f>
        <v>23488.159524059185</v>
      </c>
      <c r="AB67" s="119"/>
      <c r="AC67" s="102">
        <f>AC64+AC66</f>
        <v>24662.56750026215</v>
      </c>
      <c r="AD67" s="119"/>
      <c r="AE67" s="102">
        <f>AE64+AE66</f>
        <v>25895.695875275254</v>
      </c>
      <c r="AF67" s="119"/>
      <c r="AG67" s="102">
        <f>AG64+AG66</f>
        <v>27190.480669039018</v>
      </c>
      <c r="AH67" s="119"/>
      <c r="AI67" s="102">
        <f>AI64+AI66</f>
        <v>28550.004702490973</v>
      </c>
      <c r="AJ67" s="119"/>
      <c r="AK67" s="102">
        <f>AK64+AK66</f>
        <v>29977.504937615522</v>
      </c>
      <c r="AL67" s="119"/>
      <c r="AM67" s="102">
        <f>AM64+AM66</f>
        <v>31476.380184496295</v>
      </c>
      <c r="AN67" s="119"/>
      <c r="AO67" s="102">
        <f>AO64+AO66</f>
        <v>33050.199193721113</v>
      </c>
      <c r="AP67" s="119"/>
      <c r="AQ67" s="102">
        <f>AQ64+AQ66</f>
        <v>34702.709153407173</v>
      </c>
      <c r="AR67" s="119"/>
      <c r="AS67" s="102">
        <f>AS64+AS66</f>
        <v>36437.844611077526</v>
      </c>
      <c r="AT67" s="119"/>
      <c r="AU67" s="102">
        <f>AU64+AU66</f>
        <v>38259.736841631413</v>
      </c>
      <c r="AV67" s="119"/>
      <c r="AW67" s="102">
        <f>AW64+AW66</f>
        <v>40172.723683712975</v>
      </c>
      <c r="AX67" s="119"/>
      <c r="AY67" s="102">
        <f>AY64+AY66</f>
        <v>42181.359867898631</v>
      </c>
      <c r="AZ67" s="119"/>
      <c r="BA67" s="102">
        <f>BA64+BA66</f>
        <v>44290.427861293567</v>
      </c>
      <c r="BB67" s="119"/>
      <c r="BC67" s="102">
        <f>BC64+BC66</f>
        <v>46504.949254358246</v>
      </c>
      <c r="BD67" s="119"/>
      <c r="BE67" s="102">
        <f>BE64+BE66</f>
        <v>48830.196717076164</v>
      </c>
      <c r="BF67" s="196"/>
    </row>
    <row r="68" spans="1:58" ht="13.15" customHeight="1">
      <c r="G68" s="25" t="s">
        <v>182</v>
      </c>
      <c r="H68" s="26"/>
      <c r="I68" s="137"/>
      <c r="J68" s="138" t="str">
        <f>IF(I63*I56&gt;H4*25%,"○","-")</f>
        <v>-</v>
      </c>
      <c r="K68" s="137"/>
      <c r="L68" s="138" t="str">
        <f>IF(K63*K56&gt;H4*25%,"○","-")</f>
        <v>-</v>
      </c>
      <c r="M68" s="137"/>
      <c r="N68" s="138" t="str">
        <f>IF(M63*M56&gt;J5*25%,"○","-")</f>
        <v>-</v>
      </c>
      <c r="O68" s="137"/>
      <c r="P68" s="138" t="str">
        <f>IF(O63*O56&gt;L5*25%,"○","-")</f>
        <v>-</v>
      </c>
      <c r="Q68" s="137"/>
      <c r="R68" s="138" t="str">
        <f>IF(Q63*Q56&gt;N5*25%,"○","-")</f>
        <v>-</v>
      </c>
      <c r="S68" s="137"/>
      <c r="T68" s="138" t="str">
        <f>IF(S63*S56&gt;P5*25%,"○","-")</f>
        <v>-</v>
      </c>
      <c r="U68" s="137"/>
      <c r="V68" s="138" t="str">
        <f>IF(U63*U56&gt;R5*25%,"○","-")</f>
        <v>-</v>
      </c>
      <c r="W68" s="137"/>
      <c r="X68" s="138" t="str">
        <f>IF(W63*W56&gt;T5*25%,"○","-")</f>
        <v>-</v>
      </c>
      <c r="Y68" s="137"/>
      <c r="Z68" s="138" t="str">
        <f>IF(Y63*Y56&gt;V5*25%,"○","-")</f>
        <v>-</v>
      </c>
      <c r="AA68" s="137"/>
      <c r="AB68" s="138" t="str">
        <f>IF(AA63*AA56&gt;X5*25%,"○","-")</f>
        <v>-</v>
      </c>
      <c r="AC68" s="137"/>
      <c r="AD68" s="138" t="str">
        <f>IF(AC63*AC56&gt;Z5*25%,"○","-")</f>
        <v>-</v>
      </c>
      <c r="AE68" s="137"/>
      <c r="AF68" s="138" t="str">
        <f>IF(AE63*AE56&gt;AB5*25%,"○","-")</f>
        <v>-</v>
      </c>
      <c r="AG68" s="137"/>
      <c r="AH68" s="138" t="str">
        <f>IF(AG63*AG56&gt;AD5*25%,"○","-")</f>
        <v>-</v>
      </c>
      <c r="AI68" s="137"/>
      <c r="AJ68" s="138" t="str">
        <f>IF(AI63*AI56&gt;AF5*25%,"○","-")</f>
        <v>-</v>
      </c>
      <c r="AK68" s="137"/>
      <c r="AL68" s="138" t="str">
        <f>IF(AK63*AK56&gt;AH5*25%,"○","-")</f>
        <v>-</v>
      </c>
      <c r="AM68" s="137"/>
      <c r="AN68" s="138" t="str">
        <f>IF(AM63*AM56&gt;AJ5*25%,"○","-")</f>
        <v>-</v>
      </c>
      <c r="AO68" s="137"/>
      <c r="AP68" s="138" t="str">
        <f>IF(AO63*AO56&gt;AL5*25%,"○","-")</f>
        <v>-</v>
      </c>
      <c r="AQ68" s="137"/>
      <c r="AR68" s="138" t="str">
        <f>IF(AQ63*AQ56&gt;AN5*25%,"○","-")</f>
        <v>-</v>
      </c>
      <c r="AS68" s="137"/>
      <c r="AT68" s="138" t="str">
        <f>IF(AS63*AS56&gt;AP5*25%,"○","-")</f>
        <v>-</v>
      </c>
      <c r="AU68" s="137"/>
      <c r="AV68" s="138" t="str">
        <f>IF(AU63*AU56&gt;AR5*25%,"○","-")</f>
        <v>-</v>
      </c>
      <c r="AW68" s="137"/>
      <c r="AX68" s="138" t="str">
        <f>IF(AW63*AW56&gt;AT5*25%,"○","-")</f>
        <v>-</v>
      </c>
      <c r="AY68" s="137"/>
      <c r="AZ68" s="138" t="str">
        <f>IF(AY63*AY56&gt;AV5*25%,"○","-")</f>
        <v>-</v>
      </c>
      <c r="BA68" s="137"/>
      <c r="BB68" s="138" t="str">
        <f>IF(BA63*BA56&gt;AX5*25%,"○","-")</f>
        <v>-</v>
      </c>
      <c r="BC68" s="137"/>
      <c r="BD68" s="138" t="str">
        <f>IF(BC63*BC56&gt;AZ5*25%,"○","-")</f>
        <v>-</v>
      </c>
      <c r="BE68" s="137"/>
      <c r="BF68" s="138" t="str">
        <f>IF(BE63*BE56&gt;BB5*25%,"○","-")</f>
        <v>-</v>
      </c>
    </row>
    <row r="69" spans="1:58">
      <c r="F69" s="16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row>
    <row r="70" spans="1:58">
      <c r="F70" s="160"/>
      <c r="G70" s="312" t="s">
        <v>158</v>
      </c>
      <c r="H70" s="313"/>
      <c r="I70" s="161"/>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3"/>
    </row>
    <row r="71" spans="1:58">
      <c r="F71" s="164" t="s">
        <v>95</v>
      </c>
      <c r="G71" s="165" t="s">
        <v>140</v>
      </c>
      <c r="H71" s="166">
        <f>IF(基礎データ!A2="国公立",基準値算出!K50,"-")</f>
        <v>0</v>
      </c>
      <c r="I71" s="100"/>
      <c r="J71" s="120">
        <v>0</v>
      </c>
      <c r="K71" s="118"/>
      <c r="L71" s="120">
        <v>0</v>
      </c>
      <c r="M71" s="118"/>
      <c r="N71" s="120">
        <v>0</v>
      </c>
      <c r="O71" s="118"/>
      <c r="P71" s="120">
        <v>0</v>
      </c>
      <c r="Q71" s="118"/>
      <c r="R71" s="120">
        <v>0</v>
      </c>
      <c r="S71" s="118"/>
      <c r="T71" s="120">
        <v>0</v>
      </c>
      <c r="U71" s="118"/>
      <c r="V71" s="120">
        <v>0</v>
      </c>
      <c r="W71" s="118"/>
      <c r="X71" s="120">
        <v>0</v>
      </c>
      <c r="Y71" s="118"/>
      <c r="Z71" s="120">
        <v>0</v>
      </c>
      <c r="AA71" s="118"/>
      <c r="AB71" s="120">
        <v>0</v>
      </c>
      <c r="AC71" s="118"/>
      <c r="AD71" s="120">
        <v>0</v>
      </c>
      <c r="AE71" s="118"/>
      <c r="AF71" s="120">
        <v>0</v>
      </c>
      <c r="AG71" s="118"/>
      <c r="AH71" s="120">
        <v>0</v>
      </c>
      <c r="AI71" s="118"/>
      <c r="AJ71" s="120">
        <v>0</v>
      </c>
      <c r="AK71" s="118"/>
      <c r="AL71" s="120">
        <v>0</v>
      </c>
      <c r="AM71" s="118"/>
      <c r="AN71" s="120">
        <v>0</v>
      </c>
      <c r="AO71" s="118"/>
      <c r="AP71" s="120">
        <v>0</v>
      </c>
      <c r="AQ71" s="118"/>
      <c r="AR71" s="120">
        <v>0</v>
      </c>
      <c r="AS71" s="118"/>
      <c r="AT71" s="120">
        <v>0</v>
      </c>
      <c r="AU71" s="118"/>
      <c r="AV71" s="120">
        <v>0</v>
      </c>
      <c r="AW71" s="118"/>
      <c r="AX71" s="120">
        <v>0</v>
      </c>
      <c r="AY71" s="118"/>
      <c r="AZ71" s="120">
        <v>0</v>
      </c>
      <c r="BA71" s="118"/>
      <c r="BB71" s="120">
        <v>0</v>
      </c>
      <c r="BC71" s="118"/>
      <c r="BD71" s="120">
        <v>0</v>
      </c>
      <c r="BE71" s="118"/>
      <c r="BF71" s="99">
        <v>0</v>
      </c>
    </row>
    <row r="72" spans="1:58">
      <c r="F72" s="164" t="s">
        <v>95</v>
      </c>
      <c r="G72" s="167" t="s">
        <v>141</v>
      </c>
      <c r="H72" s="23">
        <f>IF(A2="国公立",基準値算出!$K$51,基準値算出!$K$63)</f>
        <v>0</v>
      </c>
      <c r="I72" s="100"/>
      <c r="J72" s="120">
        <v>0</v>
      </c>
      <c r="K72" s="118"/>
      <c r="L72" s="120">
        <v>0</v>
      </c>
      <c r="M72" s="118"/>
      <c r="N72" s="120">
        <v>0</v>
      </c>
      <c r="O72" s="118"/>
      <c r="P72" s="120">
        <v>0</v>
      </c>
      <c r="Q72" s="118"/>
      <c r="R72" s="120">
        <v>0</v>
      </c>
      <c r="S72" s="118"/>
      <c r="T72" s="120">
        <v>0</v>
      </c>
      <c r="U72" s="118"/>
      <c r="V72" s="120">
        <v>0</v>
      </c>
      <c r="W72" s="118"/>
      <c r="X72" s="120">
        <v>0</v>
      </c>
      <c r="Y72" s="118"/>
      <c r="Z72" s="120">
        <v>0</v>
      </c>
      <c r="AA72" s="118"/>
      <c r="AB72" s="120">
        <v>0</v>
      </c>
      <c r="AC72" s="118"/>
      <c r="AD72" s="120">
        <v>0</v>
      </c>
      <c r="AE72" s="118"/>
      <c r="AF72" s="120">
        <v>0</v>
      </c>
      <c r="AG72" s="118"/>
      <c r="AH72" s="120">
        <v>0</v>
      </c>
      <c r="AI72" s="118"/>
      <c r="AJ72" s="120">
        <v>0</v>
      </c>
      <c r="AK72" s="118"/>
      <c r="AL72" s="120">
        <v>0</v>
      </c>
      <c r="AM72" s="118"/>
      <c r="AN72" s="120">
        <v>0</v>
      </c>
      <c r="AO72" s="118"/>
      <c r="AP72" s="120">
        <v>0</v>
      </c>
      <c r="AQ72" s="118"/>
      <c r="AR72" s="120">
        <v>0</v>
      </c>
      <c r="AS72" s="118"/>
      <c r="AT72" s="120">
        <v>0</v>
      </c>
      <c r="AU72" s="118"/>
      <c r="AV72" s="120">
        <v>0</v>
      </c>
      <c r="AW72" s="118"/>
      <c r="AX72" s="120">
        <v>0</v>
      </c>
      <c r="AY72" s="118"/>
      <c r="AZ72" s="120">
        <v>0</v>
      </c>
      <c r="BA72" s="118"/>
      <c r="BB72" s="120">
        <v>0</v>
      </c>
      <c r="BC72" s="118"/>
      <c r="BD72" s="120">
        <v>0</v>
      </c>
      <c r="BE72" s="118"/>
      <c r="BF72" s="99">
        <v>0</v>
      </c>
    </row>
    <row r="73" spans="1:58">
      <c r="F73" s="164" t="s">
        <v>95</v>
      </c>
      <c r="G73" s="167" t="s">
        <v>96</v>
      </c>
      <c r="H73" s="23">
        <f>IF(A2="国公立",基準値算出!$K$53,基準値算出!$K$65)</f>
        <v>0</v>
      </c>
      <c r="I73" s="100"/>
      <c r="J73" s="120">
        <v>0</v>
      </c>
      <c r="K73" s="118"/>
      <c r="L73" s="120">
        <v>0</v>
      </c>
      <c r="M73" s="118"/>
      <c r="N73" s="120">
        <v>0</v>
      </c>
      <c r="O73" s="118"/>
      <c r="P73" s="120">
        <v>0</v>
      </c>
      <c r="Q73" s="118"/>
      <c r="R73" s="120">
        <v>0</v>
      </c>
      <c r="S73" s="118"/>
      <c r="T73" s="120">
        <v>0</v>
      </c>
      <c r="U73" s="118"/>
      <c r="V73" s="120">
        <v>0</v>
      </c>
      <c r="W73" s="118"/>
      <c r="X73" s="120">
        <v>0</v>
      </c>
      <c r="Y73" s="118"/>
      <c r="Z73" s="120">
        <v>0</v>
      </c>
      <c r="AA73" s="118"/>
      <c r="AB73" s="120">
        <v>0</v>
      </c>
      <c r="AC73" s="118"/>
      <c r="AD73" s="120">
        <v>0</v>
      </c>
      <c r="AE73" s="118"/>
      <c r="AF73" s="120">
        <v>0</v>
      </c>
      <c r="AG73" s="118"/>
      <c r="AH73" s="120">
        <v>0</v>
      </c>
      <c r="AI73" s="118"/>
      <c r="AJ73" s="120">
        <v>0</v>
      </c>
      <c r="AK73" s="118"/>
      <c r="AL73" s="120">
        <v>0</v>
      </c>
      <c r="AM73" s="118"/>
      <c r="AN73" s="120">
        <v>0</v>
      </c>
      <c r="AO73" s="118"/>
      <c r="AP73" s="120">
        <v>0</v>
      </c>
      <c r="AQ73" s="118"/>
      <c r="AR73" s="120">
        <v>0</v>
      </c>
      <c r="AS73" s="118"/>
      <c r="AT73" s="120">
        <v>0</v>
      </c>
      <c r="AU73" s="118"/>
      <c r="AV73" s="120">
        <v>0</v>
      </c>
      <c r="AW73" s="118"/>
      <c r="AX73" s="120">
        <v>0</v>
      </c>
      <c r="AY73" s="118"/>
      <c r="AZ73" s="120">
        <v>0</v>
      </c>
      <c r="BA73" s="118"/>
      <c r="BB73" s="120">
        <v>0</v>
      </c>
      <c r="BC73" s="118"/>
      <c r="BD73" s="120">
        <v>0</v>
      </c>
      <c r="BE73" s="118"/>
      <c r="BF73" s="99">
        <v>0</v>
      </c>
    </row>
    <row r="74" spans="1:58">
      <c r="F74" s="164" t="s">
        <v>95</v>
      </c>
      <c r="G74" s="168" t="s">
        <v>97</v>
      </c>
      <c r="H74" s="169">
        <f>IF(A2="国公立",基準値算出!$K$59,基準値算出!$K$71)</f>
        <v>0</v>
      </c>
      <c r="I74" s="176"/>
      <c r="J74" s="170">
        <v>0</v>
      </c>
      <c r="K74" s="178"/>
      <c r="L74" s="170">
        <v>0</v>
      </c>
      <c r="M74" s="178"/>
      <c r="N74" s="170">
        <v>0</v>
      </c>
      <c r="O74" s="178"/>
      <c r="P74" s="170">
        <v>0</v>
      </c>
      <c r="Q74" s="178"/>
      <c r="R74" s="170">
        <v>0</v>
      </c>
      <c r="S74" s="178"/>
      <c r="T74" s="170">
        <v>0</v>
      </c>
      <c r="U74" s="178"/>
      <c r="V74" s="170">
        <v>0</v>
      </c>
      <c r="W74" s="178"/>
      <c r="X74" s="170">
        <v>0</v>
      </c>
      <c r="Y74" s="178"/>
      <c r="Z74" s="170">
        <v>0</v>
      </c>
      <c r="AA74" s="178"/>
      <c r="AB74" s="170">
        <v>0</v>
      </c>
      <c r="AC74" s="178"/>
      <c r="AD74" s="170">
        <v>0</v>
      </c>
      <c r="AE74" s="178"/>
      <c r="AF74" s="170">
        <v>0</v>
      </c>
      <c r="AG74" s="178"/>
      <c r="AH74" s="170">
        <v>0</v>
      </c>
      <c r="AI74" s="178"/>
      <c r="AJ74" s="170">
        <v>0</v>
      </c>
      <c r="AK74" s="178"/>
      <c r="AL74" s="170">
        <v>0</v>
      </c>
      <c r="AM74" s="178"/>
      <c r="AN74" s="170">
        <v>0</v>
      </c>
      <c r="AO74" s="178"/>
      <c r="AP74" s="170">
        <v>0</v>
      </c>
      <c r="AQ74" s="178"/>
      <c r="AR74" s="170">
        <v>0</v>
      </c>
      <c r="AS74" s="178"/>
      <c r="AT74" s="170">
        <v>0</v>
      </c>
      <c r="AU74" s="178"/>
      <c r="AV74" s="170">
        <v>0</v>
      </c>
      <c r="AW74" s="178"/>
      <c r="AX74" s="170">
        <v>0</v>
      </c>
      <c r="AY74" s="178"/>
      <c r="AZ74" s="170">
        <v>0</v>
      </c>
      <c r="BA74" s="178"/>
      <c r="BB74" s="170">
        <v>0</v>
      </c>
      <c r="BC74" s="178"/>
      <c r="BD74" s="170">
        <v>0</v>
      </c>
      <c r="BE74" s="178"/>
      <c r="BF74" s="171">
        <v>0</v>
      </c>
    </row>
    <row r="75" spans="1:58" s="87" customFormat="1" ht="15" customHeight="1">
      <c r="A75" s="172"/>
      <c r="B75" s="172"/>
      <c r="C75" s="172"/>
      <c r="D75" s="172"/>
      <c r="E75" s="172"/>
      <c r="F75" s="173"/>
      <c r="G75" s="174" t="s">
        <v>159</v>
      </c>
      <c r="H75" s="175">
        <f>SUMIF($F$71:$F$74,"●",H71:H74)</f>
        <v>0</v>
      </c>
      <c r="I75" s="176"/>
      <c r="J75" s="177">
        <f>SUMIF($F$71:$F$74,"●",J71:J74)</f>
        <v>0</v>
      </c>
      <c r="K75" s="178"/>
      <c r="L75" s="177">
        <f>SUMIF($F$71:$F$74,"●",L71:L74)</f>
        <v>0</v>
      </c>
      <c r="M75" s="178"/>
      <c r="N75" s="177">
        <f>SUMIF($F$71:$F$74,"●",N71:N74)</f>
        <v>0</v>
      </c>
      <c r="O75" s="178"/>
      <c r="P75" s="177">
        <f>SUMIF($F$71:$F$74,"●",P71:P74)</f>
        <v>0</v>
      </c>
      <c r="Q75" s="178"/>
      <c r="R75" s="177">
        <f>SUMIF($F$71:$F$74,"●",R71:R74)</f>
        <v>0</v>
      </c>
      <c r="S75" s="178"/>
      <c r="T75" s="177">
        <f>SUMIF($F$71:$F$74,"●",T71:T74)</f>
        <v>0</v>
      </c>
      <c r="U75" s="178"/>
      <c r="V75" s="177">
        <f>SUMIF($F$71:$F$74,"●",V71:V74)</f>
        <v>0</v>
      </c>
      <c r="W75" s="178"/>
      <c r="X75" s="177">
        <f>SUMIF($F$71:$F$74,"●",X71:X74)</f>
        <v>0</v>
      </c>
      <c r="Y75" s="178"/>
      <c r="Z75" s="177">
        <f>SUMIF($F$71:$F$74,"●",Z71:Z74)</f>
        <v>0</v>
      </c>
      <c r="AA75" s="178"/>
      <c r="AB75" s="177">
        <f>SUMIF($F$71:$F$74,"●",AB71:AB74)</f>
        <v>0</v>
      </c>
      <c r="AC75" s="178"/>
      <c r="AD75" s="177">
        <f>SUMIF($F$71:$F$74,"●",AD71:AD74)</f>
        <v>0</v>
      </c>
      <c r="AE75" s="178"/>
      <c r="AF75" s="177">
        <f>SUMIF($F$71:$F$74,"●",AF71:AF74)</f>
        <v>0</v>
      </c>
      <c r="AG75" s="178"/>
      <c r="AH75" s="177">
        <f>SUMIF($F$71:$F$74,"●",AH71:AH74)</f>
        <v>0</v>
      </c>
      <c r="AI75" s="178"/>
      <c r="AJ75" s="177">
        <f>SUMIF($F$71:$F$74,"●",AJ71:AJ74)</f>
        <v>0</v>
      </c>
      <c r="AK75" s="178"/>
      <c r="AL75" s="177">
        <f>SUMIF($F$71:$F$74,"●",AL71:AL74)</f>
        <v>0</v>
      </c>
      <c r="AM75" s="178"/>
      <c r="AN75" s="177">
        <f>SUMIF($F$71:$F$74,"●",AN71:AN74)</f>
        <v>0</v>
      </c>
      <c r="AO75" s="178"/>
      <c r="AP75" s="177">
        <f>SUMIF($F$71:$F$74,"●",AP71:AP74)</f>
        <v>0</v>
      </c>
      <c r="AQ75" s="178"/>
      <c r="AR75" s="177">
        <f>SUMIF($F$71:$F$74,"●",AR71:AR74)</f>
        <v>0</v>
      </c>
      <c r="AS75" s="178"/>
      <c r="AT75" s="177">
        <f>SUMIF($F$71:$F$74,"●",AT71:AT74)</f>
        <v>0</v>
      </c>
      <c r="AU75" s="178"/>
      <c r="AV75" s="177">
        <f>SUMIF($F$71:$F$74,"●",AV71:AV74)</f>
        <v>0</v>
      </c>
      <c r="AW75" s="178"/>
      <c r="AX75" s="177">
        <f>SUMIF($F$71:$F$74,"●",AX71:AX74)</f>
        <v>0</v>
      </c>
      <c r="AY75" s="178"/>
      <c r="AZ75" s="177">
        <f>SUMIF($F$71:$F$74,"●",AZ71:AZ74)</f>
        <v>0</v>
      </c>
      <c r="BA75" s="178"/>
      <c r="BB75" s="177">
        <f>SUMIF($F$71:$F$74,"●",BB71:BB74)</f>
        <v>0</v>
      </c>
      <c r="BC75" s="178"/>
      <c r="BD75" s="177">
        <f>SUMIF($F$71:$F$74,"●",BD71:BD74)</f>
        <v>0</v>
      </c>
      <c r="BE75" s="178"/>
      <c r="BF75" s="188">
        <f>SUMIF($F$71:$F$74,"●",BF71:BF74)</f>
        <v>0</v>
      </c>
    </row>
    <row r="76" spans="1:58">
      <c r="F76" s="164" t="s">
        <v>95</v>
      </c>
      <c r="G76" s="179" t="s">
        <v>98</v>
      </c>
      <c r="H76" s="20"/>
      <c r="I76" s="100"/>
      <c r="J76" s="120">
        <v>0</v>
      </c>
      <c r="K76" s="118"/>
      <c r="L76" s="120">
        <v>0</v>
      </c>
      <c r="M76" s="118"/>
      <c r="N76" s="120">
        <v>0</v>
      </c>
      <c r="O76" s="118"/>
      <c r="P76" s="120">
        <v>0</v>
      </c>
      <c r="Q76" s="118"/>
      <c r="R76" s="120">
        <v>0</v>
      </c>
      <c r="S76" s="118"/>
      <c r="T76" s="120">
        <v>0</v>
      </c>
      <c r="U76" s="118"/>
      <c r="V76" s="120">
        <v>0</v>
      </c>
      <c r="W76" s="118"/>
      <c r="X76" s="120">
        <v>0</v>
      </c>
      <c r="Y76" s="118"/>
      <c r="Z76" s="120">
        <v>0</v>
      </c>
      <c r="AA76" s="118"/>
      <c r="AB76" s="120">
        <v>0</v>
      </c>
      <c r="AC76" s="118"/>
      <c r="AD76" s="120">
        <v>0</v>
      </c>
      <c r="AE76" s="118"/>
      <c r="AF76" s="120">
        <v>0</v>
      </c>
      <c r="AG76" s="118"/>
      <c r="AH76" s="120">
        <v>0</v>
      </c>
      <c r="AI76" s="118"/>
      <c r="AJ76" s="120">
        <v>0</v>
      </c>
      <c r="AK76" s="118"/>
      <c r="AL76" s="120">
        <v>0</v>
      </c>
      <c r="AM76" s="118"/>
      <c r="AN76" s="120">
        <v>0</v>
      </c>
      <c r="AO76" s="118"/>
      <c r="AP76" s="120">
        <v>0</v>
      </c>
      <c r="AQ76" s="118"/>
      <c r="AR76" s="120">
        <v>0</v>
      </c>
      <c r="AS76" s="118"/>
      <c r="AT76" s="120">
        <v>0</v>
      </c>
      <c r="AU76" s="118"/>
      <c r="AV76" s="120">
        <v>0</v>
      </c>
      <c r="AW76" s="118"/>
      <c r="AX76" s="120">
        <v>0</v>
      </c>
      <c r="AY76" s="118"/>
      <c r="AZ76" s="120">
        <v>0</v>
      </c>
      <c r="BA76" s="118"/>
      <c r="BB76" s="120">
        <v>0</v>
      </c>
      <c r="BC76" s="118"/>
      <c r="BD76" s="120">
        <v>0</v>
      </c>
      <c r="BE76" s="118"/>
      <c r="BF76" s="99">
        <v>0</v>
      </c>
    </row>
    <row r="77" spans="1:58" ht="31.9" customHeight="1">
      <c r="F77" s="164" t="s">
        <v>95</v>
      </c>
      <c r="G77" s="181" t="s">
        <v>142</v>
      </c>
      <c r="H77" s="20"/>
      <c r="I77" s="100"/>
      <c r="J77" s="120">
        <v>0</v>
      </c>
      <c r="K77" s="118"/>
      <c r="L77" s="120">
        <v>0</v>
      </c>
      <c r="M77" s="118"/>
      <c r="N77" s="120">
        <v>0</v>
      </c>
      <c r="O77" s="118"/>
      <c r="P77" s="120">
        <v>0</v>
      </c>
      <c r="Q77" s="118"/>
      <c r="R77" s="120">
        <v>0</v>
      </c>
      <c r="S77" s="118"/>
      <c r="T77" s="120">
        <v>0</v>
      </c>
      <c r="U77" s="118"/>
      <c r="V77" s="120">
        <v>0</v>
      </c>
      <c r="W77" s="118"/>
      <c r="X77" s="120">
        <v>0</v>
      </c>
      <c r="Y77" s="118"/>
      <c r="Z77" s="120">
        <v>0</v>
      </c>
      <c r="AA77" s="118"/>
      <c r="AB77" s="120">
        <v>0</v>
      </c>
      <c r="AC77" s="118"/>
      <c r="AD77" s="120">
        <v>0</v>
      </c>
      <c r="AE77" s="118"/>
      <c r="AF77" s="120">
        <v>0</v>
      </c>
      <c r="AG77" s="118"/>
      <c r="AH77" s="120">
        <v>0</v>
      </c>
      <c r="AI77" s="118"/>
      <c r="AJ77" s="120">
        <v>0</v>
      </c>
      <c r="AK77" s="118"/>
      <c r="AL77" s="120">
        <v>0</v>
      </c>
      <c r="AM77" s="118"/>
      <c r="AN77" s="120">
        <v>0</v>
      </c>
      <c r="AO77" s="118"/>
      <c r="AP77" s="120">
        <v>0</v>
      </c>
      <c r="AQ77" s="118"/>
      <c r="AR77" s="120">
        <v>0</v>
      </c>
      <c r="AS77" s="118"/>
      <c r="AT77" s="120">
        <v>0</v>
      </c>
      <c r="AU77" s="118"/>
      <c r="AV77" s="120">
        <v>0</v>
      </c>
      <c r="AW77" s="118"/>
      <c r="AX77" s="120">
        <v>0</v>
      </c>
      <c r="AY77" s="118"/>
      <c r="AZ77" s="120">
        <v>0</v>
      </c>
      <c r="BA77" s="118"/>
      <c r="BB77" s="120">
        <v>0</v>
      </c>
      <c r="BC77" s="118"/>
      <c r="BD77" s="120">
        <v>0</v>
      </c>
      <c r="BE77" s="118"/>
      <c r="BF77" s="99">
        <v>0</v>
      </c>
    </row>
    <row r="78" spans="1:58">
      <c r="F78" s="164" t="s">
        <v>95</v>
      </c>
      <c r="G78" s="182" t="s">
        <v>99</v>
      </c>
      <c r="H78" s="180">
        <f>IF(A2="国公立",基準値算出!$K$52,基準値算出!$K$64)</f>
        <v>0</v>
      </c>
      <c r="I78" s="100"/>
      <c r="J78" s="120">
        <v>0</v>
      </c>
      <c r="K78" s="118"/>
      <c r="L78" s="120">
        <v>0</v>
      </c>
      <c r="M78" s="118"/>
      <c r="N78" s="120">
        <v>0</v>
      </c>
      <c r="O78" s="118"/>
      <c r="P78" s="120">
        <v>0</v>
      </c>
      <c r="Q78" s="118"/>
      <c r="R78" s="120">
        <v>0</v>
      </c>
      <c r="S78" s="118"/>
      <c r="T78" s="120">
        <v>0</v>
      </c>
      <c r="U78" s="118"/>
      <c r="V78" s="120">
        <v>0</v>
      </c>
      <c r="W78" s="118"/>
      <c r="X78" s="120">
        <v>0</v>
      </c>
      <c r="Y78" s="118"/>
      <c r="Z78" s="120">
        <v>0</v>
      </c>
      <c r="AA78" s="118"/>
      <c r="AB78" s="120">
        <v>0</v>
      </c>
      <c r="AC78" s="118"/>
      <c r="AD78" s="120">
        <v>0</v>
      </c>
      <c r="AE78" s="118"/>
      <c r="AF78" s="120">
        <v>0</v>
      </c>
      <c r="AG78" s="118"/>
      <c r="AH78" s="120">
        <v>0</v>
      </c>
      <c r="AI78" s="118"/>
      <c r="AJ78" s="120">
        <v>0</v>
      </c>
      <c r="AK78" s="118"/>
      <c r="AL78" s="120">
        <v>0</v>
      </c>
      <c r="AM78" s="118"/>
      <c r="AN78" s="120">
        <v>0</v>
      </c>
      <c r="AO78" s="118"/>
      <c r="AP78" s="120">
        <v>0</v>
      </c>
      <c r="AQ78" s="118"/>
      <c r="AR78" s="120">
        <v>0</v>
      </c>
      <c r="AS78" s="118"/>
      <c r="AT78" s="120">
        <v>0</v>
      </c>
      <c r="AU78" s="118"/>
      <c r="AV78" s="120">
        <v>0</v>
      </c>
      <c r="AW78" s="118"/>
      <c r="AX78" s="120">
        <v>0</v>
      </c>
      <c r="AY78" s="118"/>
      <c r="AZ78" s="120">
        <v>0</v>
      </c>
      <c r="BA78" s="118"/>
      <c r="BB78" s="120">
        <v>0</v>
      </c>
      <c r="BC78" s="118"/>
      <c r="BD78" s="120">
        <v>0</v>
      </c>
      <c r="BE78" s="118"/>
      <c r="BF78" s="99">
        <v>0</v>
      </c>
    </row>
    <row r="79" spans="1:58" ht="42.75">
      <c r="F79" s="164" t="s">
        <v>95</v>
      </c>
      <c r="G79" s="181" t="s">
        <v>143</v>
      </c>
      <c r="H79" s="20"/>
      <c r="I79" s="100"/>
      <c r="J79" s="120">
        <v>0</v>
      </c>
      <c r="K79" s="118"/>
      <c r="L79" s="120">
        <v>0</v>
      </c>
      <c r="M79" s="118"/>
      <c r="N79" s="120">
        <v>0</v>
      </c>
      <c r="O79" s="118"/>
      <c r="P79" s="120">
        <v>0</v>
      </c>
      <c r="Q79" s="118"/>
      <c r="R79" s="120">
        <v>0</v>
      </c>
      <c r="S79" s="118"/>
      <c r="T79" s="120">
        <v>0</v>
      </c>
      <c r="U79" s="118"/>
      <c r="V79" s="120">
        <v>0</v>
      </c>
      <c r="W79" s="118"/>
      <c r="X79" s="120">
        <v>0</v>
      </c>
      <c r="Y79" s="118"/>
      <c r="Z79" s="120">
        <v>0</v>
      </c>
      <c r="AA79" s="118"/>
      <c r="AB79" s="120">
        <v>0</v>
      </c>
      <c r="AC79" s="118"/>
      <c r="AD79" s="120">
        <v>0</v>
      </c>
      <c r="AE79" s="118"/>
      <c r="AF79" s="120">
        <v>0</v>
      </c>
      <c r="AG79" s="118"/>
      <c r="AH79" s="120">
        <v>0</v>
      </c>
      <c r="AI79" s="118"/>
      <c r="AJ79" s="120">
        <v>0</v>
      </c>
      <c r="AK79" s="118"/>
      <c r="AL79" s="120">
        <v>0</v>
      </c>
      <c r="AM79" s="118"/>
      <c r="AN79" s="120">
        <v>0</v>
      </c>
      <c r="AO79" s="118"/>
      <c r="AP79" s="120">
        <v>0</v>
      </c>
      <c r="AQ79" s="118"/>
      <c r="AR79" s="120">
        <v>0</v>
      </c>
      <c r="AS79" s="118"/>
      <c r="AT79" s="120">
        <v>0</v>
      </c>
      <c r="AU79" s="118"/>
      <c r="AV79" s="120">
        <v>0</v>
      </c>
      <c r="AW79" s="118"/>
      <c r="AX79" s="120">
        <v>0</v>
      </c>
      <c r="AY79" s="118"/>
      <c r="AZ79" s="120">
        <v>0</v>
      </c>
      <c r="BA79" s="118"/>
      <c r="BB79" s="120">
        <v>0</v>
      </c>
      <c r="BC79" s="118"/>
      <c r="BD79" s="120">
        <v>0</v>
      </c>
      <c r="BE79" s="118"/>
      <c r="BF79" s="99">
        <v>0</v>
      </c>
    </row>
    <row r="80" spans="1:58" ht="95.25" customHeight="1">
      <c r="F80" s="164" t="s">
        <v>95</v>
      </c>
      <c r="G80" s="183" t="s">
        <v>170</v>
      </c>
      <c r="H80" s="180">
        <f>IF(A2="国公立",基準値算出!$K$54,基準値算出!$K$66)</f>
        <v>0</v>
      </c>
      <c r="I80" s="100"/>
      <c r="J80" s="120">
        <v>0</v>
      </c>
      <c r="K80" s="118"/>
      <c r="L80" s="120">
        <v>0</v>
      </c>
      <c r="M80" s="118"/>
      <c r="N80" s="120">
        <v>0</v>
      </c>
      <c r="O80" s="118"/>
      <c r="P80" s="120">
        <v>0</v>
      </c>
      <c r="Q80" s="118"/>
      <c r="R80" s="120">
        <v>0</v>
      </c>
      <c r="S80" s="118"/>
      <c r="T80" s="120">
        <v>0</v>
      </c>
      <c r="U80" s="118"/>
      <c r="V80" s="120">
        <v>0</v>
      </c>
      <c r="W80" s="118"/>
      <c r="X80" s="120">
        <v>0</v>
      </c>
      <c r="Y80" s="118"/>
      <c r="Z80" s="120">
        <v>0</v>
      </c>
      <c r="AA80" s="118"/>
      <c r="AB80" s="120">
        <v>0</v>
      </c>
      <c r="AC80" s="118"/>
      <c r="AD80" s="120">
        <v>0</v>
      </c>
      <c r="AE80" s="118"/>
      <c r="AF80" s="120">
        <v>0</v>
      </c>
      <c r="AG80" s="118"/>
      <c r="AH80" s="120">
        <v>0</v>
      </c>
      <c r="AI80" s="118"/>
      <c r="AJ80" s="120">
        <v>0</v>
      </c>
      <c r="AK80" s="118"/>
      <c r="AL80" s="120">
        <v>0</v>
      </c>
      <c r="AM80" s="118"/>
      <c r="AN80" s="120">
        <v>0</v>
      </c>
      <c r="AO80" s="118"/>
      <c r="AP80" s="120">
        <v>0</v>
      </c>
      <c r="AQ80" s="118"/>
      <c r="AR80" s="120">
        <v>0</v>
      </c>
      <c r="AS80" s="118"/>
      <c r="AT80" s="120">
        <v>0</v>
      </c>
      <c r="AU80" s="118"/>
      <c r="AV80" s="120">
        <v>0</v>
      </c>
      <c r="AW80" s="118"/>
      <c r="AX80" s="120">
        <v>0</v>
      </c>
      <c r="AY80" s="118"/>
      <c r="AZ80" s="120">
        <v>0</v>
      </c>
      <c r="BA80" s="118"/>
      <c r="BB80" s="120">
        <v>0</v>
      </c>
      <c r="BC80" s="118"/>
      <c r="BD80" s="120">
        <v>0</v>
      </c>
      <c r="BE80" s="118"/>
      <c r="BF80" s="99">
        <v>0</v>
      </c>
    </row>
    <row r="81" spans="1:58">
      <c r="F81" s="164" t="s">
        <v>95</v>
      </c>
      <c r="G81" s="168" t="s">
        <v>100</v>
      </c>
      <c r="H81" s="180">
        <f>IF(A2="国公立",基準値算出!$K$55,基準値算出!$K$67)</f>
        <v>0</v>
      </c>
      <c r="I81" s="100"/>
      <c r="J81" s="120">
        <v>0</v>
      </c>
      <c r="K81" s="118"/>
      <c r="L81" s="120">
        <v>0</v>
      </c>
      <c r="M81" s="118"/>
      <c r="N81" s="120">
        <v>0</v>
      </c>
      <c r="O81" s="118"/>
      <c r="P81" s="120">
        <v>0</v>
      </c>
      <c r="Q81" s="118"/>
      <c r="R81" s="120">
        <v>0</v>
      </c>
      <c r="S81" s="118"/>
      <c r="T81" s="120">
        <v>0</v>
      </c>
      <c r="U81" s="118"/>
      <c r="V81" s="120">
        <v>0</v>
      </c>
      <c r="W81" s="118"/>
      <c r="X81" s="120">
        <v>0</v>
      </c>
      <c r="Y81" s="118"/>
      <c r="Z81" s="120">
        <v>0</v>
      </c>
      <c r="AA81" s="118"/>
      <c r="AB81" s="120">
        <v>0</v>
      </c>
      <c r="AC81" s="118"/>
      <c r="AD81" s="120">
        <v>0</v>
      </c>
      <c r="AE81" s="118"/>
      <c r="AF81" s="120">
        <v>0</v>
      </c>
      <c r="AG81" s="118"/>
      <c r="AH81" s="120">
        <v>0</v>
      </c>
      <c r="AI81" s="118"/>
      <c r="AJ81" s="120">
        <v>0</v>
      </c>
      <c r="AK81" s="118"/>
      <c r="AL81" s="120">
        <v>0</v>
      </c>
      <c r="AM81" s="118"/>
      <c r="AN81" s="120">
        <v>0</v>
      </c>
      <c r="AO81" s="118"/>
      <c r="AP81" s="120">
        <v>0</v>
      </c>
      <c r="AQ81" s="118"/>
      <c r="AR81" s="120">
        <v>0</v>
      </c>
      <c r="AS81" s="118"/>
      <c r="AT81" s="120">
        <v>0</v>
      </c>
      <c r="AU81" s="118"/>
      <c r="AV81" s="120">
        <v>0</v>
      </c>
      <c r="AW81" s="118"/>
      <c r="AX81" s="120">
        <v>0</v>
      </c>
      <c r="AY81" s="118"/>
      <c r="AZ81" s="120">
        <v>0</v>
      </c>
      <c r="BA81" s="118"/>
      <c r="BB81" s="120">
        <v>0</v>
      </c>
      <c r="BC81" s="118"/>
      <c r="BD81" s="120">
        <v>0</v>
      </c>
      <c r="BE81" s="118"/>
      <c r="BF81" s="99">
        <v>0</v>
      </c>
    </row>
    <row r="82" spans="1:58" s="87" customFormat="1" ht="15" customHeight="1">
      <c r="A82" s="172"/>
      <c r="B82" s="172"/>
      <c r="C82" s="172"/>
      <c r="D82" s="172"/>
      <c r="E82" s="172"/>
      <c r="F82" s="173"/>
      <c r="G82" s="184" t="s">
        <v>160</v>
      </c>
      <c r="H82" s="175">
        <f>SUMIF($F$76:$F$81,"●",H76:H81)</f>
        <v>0</v>
      </c>
      <c r="I82" s="185"/>
      <c r="J82" s="186">
        <f>SUMIF($F$76:$F$81,"●",J76:J81)</f>
        <v>0</v>
      </c>
      <c r="K82" s="187"/>
      <c r="L82" s="186">
        <f>SUMIF($F$76:$F$81,"●",L76:L81)</f>
        <v>0</v>
      </c>
      <c r="M82" s="187"/>
      <c r="N82" s="186">
        <f>SUMIF($F$76:$F$81,"●",N76:N81)</f>
        <v>0</v>
      </c>
      <c r="O82" s="187"/>
      <c r="P82" s="186">
        <f>SUMIF($F$76:$F$81,"●",P76:P81)</f>
        <v>0</v>
      </c>
      <c r="Q82" s="187"/>
      <c r="R82" s="186">
        <f>SUMIF($F$76:$F$81,"●",R76:R81)</f>
        <v>0</v>
      </c>
      <c r="S82" s="187"/>
      <c r="T82" s="186">
        <f>SUMIF($F$76:$F$81,"●",T76:T81)</f>
        <v>0</v>
      </c>
      <c r="U82" s="187"/>
      <c r="V82" s="186">
        <f>SUMIF($F$76:$F$81,"●",V76:V81)</f>
        <v>0</v>
      </c>
      <c r="W82" s="187"/>
      <c r="X82" s="186">
        <f>SUMIF($F$76:$F$81,"●",X76:X81)</f>
        <v>0</v>
      </c>
      <c r="Y82" s="187"/>
      <c r="Z82" s="186">
        <f>SUMIF($F$76:$F$81,"●",Z76:Z81)</f>
        <v>0</v>
      </c>
      <c r="AA82" s="187"/>
      <c r="AB82" s="186">
        <f>SUMIF($F$76:$F$81,"●",AB76:AB81)</f>
        <v>0</v>
      </c>
      <c r="AC82" s="187"/>
      <c r="AD82" s="186">
        <f>SUMIF($F$76:$F$81,"●",AD76:AD81)</f>
        <v>0</v>
      </c>
      <c r="AE82" s="187"/>
      <c r="AF82" s="186">
        <f>SUMIF($F$76:$F$81,"●",AF76:AF81)</f>
        <v>0</v>
      </c>
      <c r="AG82" s="187"/>
      <c r="AH82" s="186">
        <f>SUMIF($F$76:$F$81,"●",AH76:AH81)</f>
        <v>0</v>
      </c>
      <c r="AI82" s="187"/>
      <c r="AJ82" s="186">
        <f>SUMIF($F$76:$F$81,"●",AJ76:AJ81)</f>
        <v>0</v>
      </c>
      <c r="AK82" s="187"/>
      <c r="AL82" s="186">
        <f>SUMIF($F$76:$F$81,"●",AL76:AL81)</f>
        <v>0</v>
      </c>
      <c r="AM82" s="187"/>
      <c r="AN82" s="186">
        <f>SUMIF($F$76:$F$81,"●",AN76:AN81)</f>
        <v>0</v>
      </c>
      <c r="AO82" s="187"/>
      <c r="AP82" s="186">
        <f>SUMIF($F$76:$F$81,"●",AP76:AP81)</f>
        <v>0</v>
      </c>
      <c r="AQ82" s="187"/>
      <c r="AR82" s="186">
        <f>SUMIF($F$76:$F$81,"●",AR76:AR81)</f>
        <v>0</v>
      </c>
      <c r="AS82" s="187"/>
      <c r="AT82" s="186">
        <f>SUMIF($F$76:$F$81,"●",AT76:AT81)</f>
        <v>0</v>
      </c>
      <c r="AU82" s="187"/>
      <c r="AV82" s="186">
        <f>SUMIF($F$76:$F$81,"●",AV76:AV81)</f>
        <v>0</v>
      </c>
      <c r="AW82" s="187"/>
      <c r="AX82" s="186">
        <f>SUMIF($F$76:$F$81,"●",AX76:AX81)</f>
        <v>0</v>
      </c>
      <c r="AY82" s="187"/>
      <c r="AZ82" s="186">
        <f>SUMIF($F$76:$F$81,"●",AZ76:AZ81)</f>
        <v>0</v>
      </c>
      <c r="BA82" s="187"/>
      <c r="BB82" s="186">
        <f>SUMIF($F$76:$F$81,"●",BB76:BB81)</f>
        <v>0</v>
      </c>
      <c r="BC82" s="187"/>
      <c r="BD82" s="186">
        <f>SUMIF($F$76:$F$81,"●",BD76:BD81)</f>
        <v>0</v>
      </c>
      <c r="BE82" s="187"/>
      <c r="BF82" s="188">
        <f>SUMIF($F$76:$F$81,"●",BF76:BF81)</f>
        <v>0</v>
      </c>
    </row>
    <row r="83" spans="1:58" ht="18" customHeight="1">
      <c r="G83" s="189" t="s">
        <v>175</v>
      </c>
      <c r="H83" s="190"/>
      <c r="I83" s="191"/>
      <c r="J83" s="192">
        <f>J5-J75+J82</f>
        <v>55399.625</v>
      </c>
      <c r="K83" s="191"/>
      <c r="L83" s="192">
        <f>L5-L75+L82</f>
        <v>55669.606249999997</v>
      </c>
      <c r="M83" s="191"/>
      <c r="N83" s="192">
        <f>N5-N75+N82</f>
        <v>64143.836562500001</v>
      </c>
      <c r="O83" s="191"/>
      <c r="P83" s="192">
        <f>P5-P75+P82</f>
        <v>65031.028390624997</v>
      </c>
      <c r="Q83" s="191"/>
      <c r="R83" s="192">
        <f>R5-R75+R82</f>
        <v>66052.579810156254</v>
      </c>
      <c r="S83" s="191"/>
      <c r="T83" s="192">
        <f>T5-T75+T82</f>
        <v>67215.20880066407</v>
      </c>
      <c r="U83" s="191"/>
      <c r="V83" s="192">
        <f>V5-V75+V82</f>
        <v>68525.969240697275</v>
      </c>
      <c r="W83" s="191"/>
      <c r="X83" s="192">
        <f>X5-X75+X82</f>
        <v>69902.267702732133</v>
      </c>
      <c r="Y83" s="191"/>
      <c r="Z83" s="192">
        <f>Z5-Z75+Z82</f>
        <v>71347.381087868736</v>
      </c>
      <c r="AA83" s="191"/>
      <c r="AB83" s="192">
        <f>AB5-AB75+AB82</f>
        <v>72864.750142262172</v>
      </c>
      <c r="AC83" s="191"/>
      <c r="AD83" s="192">
        <f>AD5-AD75+AD82</f>
        <v>74457.987649375296</v>
      </c>
      <c r="AE83" s="191"/>
      <c r="AF83" s="192">
        <f>AF5-AF75+AF82</f>
        <v>76130.88703184406</v>
      </c>
      <c r="AG83" s="191"/>
      <c r="AH83" s="192">
        <f>AH5-AH75+AH82</f>
        <v>77887.431383436255</v>
      </c>
      <c r="AI83" s="191"/>
      <c r="AJ83" s="192">
        <f>AJ5-AJ75+AJ82</f>
        <v>79731.802952608079</v>
      </c>
      <c r="AK83" s="191"/>
      <c r="AL83" s="192">
        <f>AL5-AL75+AL82</f>
        <v>81668.393100238492</v>
      </c>
      <c r="AM83" s="191"/>
      <c r="AN83" s="192">
        <f>AN5-AN75+AN82</f>
        <v>83701.812755250401</v>
      </c>
      <c r="AO83" s="191"/>
      <c r="AP83" s="192">
        <f>AP5-AP75+AP82</f>
        <v>85836.903393012937</v>
      </c>
      <c r="AQ83" s="191"/>
      <c r="AR83" s="192">
        <f>AR5-AR75+AR82</f>
        <v>88078.74856266359</v>
      </c>
      <c r="AS83" s="191"/>
      <c r="AT83" s="192">
        <f>AT5-AT75+AT82</f>
        <v>90432.685990796759</v>
      </c>
      <c r="AU83" s="191"/>
      <c r="AV83" s="192">
        <f>AV5-AV75+AV82</f>
        <v>92904.320290336604</v>
      </c>
      <c r="AW83" s="191"/>
      <c r="AX83" s="192">
        <f>AX5-AX75+AX82</f>
        <v>95499.53630485342</v>
      </c>
      <c r="AY83" s="191"/>
      <c r="AZ83" s="192">
        <f>AZ5-AZ75+AZ82</f>
        <v>98224.513120096104</v>
      </c>
      <c r="BA83" s="191"/>
      <c r="BB83" s="192">
        <f>BB5-BB75+BB82</f>
        <v>101085.73877610092</v>
      </c>
      <c r="BC83" s="191"/>
      <c r="BD83" s="192">
        <f>BD5-BD75+BD82</f>
        <v>104090.02571490596</v>
      </c>
      <c r="BE83" s="191"/>
      <c r="BF83" s="193">
        <f>BF5-BF75+BF82</f>
        <v>107244.52700065127</v>
      </c>
    </row>
    <row r="84" spans="1:58">
      <c r="G84" s="194" t="s">
        <v>176</v>
      </c>
      <c r="H84" s="195">
        <f>H4-H75+H82</f>
        <v>50000</v>
      </c>
      <c r="I84" s="243"/>
      <c r="J84" s="177">
        <f>H84*(1+3%)</f>
        <v>51500</v>
      </c>
      <c r="K84" s="244"/>
      <c r="L84" s="177">
        <f>J84*(1+3%)</f>
        <v>53045</v>
      </c>
      <c r="M84" s="244"/>
      <c r="N84" s="177">
        <f>L84*(1+3%)</f>
        <v>54636.35</v>
      </c>
      <c r="O84" s="244"/>
      <c r="P84" s="177">
        <f>N84*(1+3%)</f>
        <v>56275.440499999997</v>
      </c>
      <c r="Q84" s="244"/>
      <c r="R84" s="177">
        <f>P84*(1+3%)</f>
        <v>57963.703714999996</v>
      </c>
      <c r="S84" s="244"/>
      <c r="T84" s="177">
        <f>R84*(1+3%)</f>
        <v>59702.614826450001</v>
      </c>
      <c r="U84" s="244"/>
      <c r="V84" s="177">
        <f>T84*(1+3%)</f>
        <v>61493.693271243501</v>
      </c>
      <c r="W84" s="244"/>
      <c r="X84" s="177">
        <f>V84*(1+3%)</f>
        <v>63338.504069380804</v>
      </c>
      <c r="Y84" s="244"/>
      <c r="Z84" s="177">
        <f>X84*(1+3%)</f>
        <v>65238.659191462233</v>
      </c>
      <c r="AA84" s="244"/>
      <c r="AB84" s="177">
        <f>Z84*(1+3%)</f>
        <v>67195.818967206098</v>
      </c>
      <c r="AC84" s="244"/>
      <c r="AD84" s="177">
        <f>AB84*(1+3%)</f>
        <v>69211.693536222287</v>
      </c>
      <c r="AE84" s="244"/>
      <c r="AF84" s="177">
        <f>AD84*(1+3%)</f>
        <v>71288.04434230896</v>
      </c>
      <c r="AG84" s="244"/>
      <c r="AH84" s="177">
        <f>AF84*(1+3%)</f>
        <v>73426.685672578227</v>
      </c>
      <c r="AI84" s="244"/>
      <c r="AJ84" s="177">
        <f>AH84*(1+3%)</f>
        <v>75629.486242755578</v>
      </c>
      <c r="AK84" s="244"/>
      <c r="AL84" s="177">
        <f>AJ84*(1+3%)</f>
        <v>77898.370830038242</v>
      </c>
      <c r="AM84" s="244"/>
      <c r="AN84" s="177">
        <f>AL84*(1+3%)</f>
        <v>80235.321954939398</v>
      </c>
      <c r="AO84" s="244"/>
      <c r="AP84" s="177">
        <f>AN84*(1+3%)</f>
        <v>82642.381613587582</v>
      </c>
      <c r="AQ84" s="244"/>
      <c r="AR84" s="177">
        <f>AP84*(1+3%)</f>
        <v>85121.65306199521</v>
      </c>
      <c r="AS84" s="244"/>
      <c r="AT84" s="177">
        <f>AR84*(1+3%)</f>
        <v>87675.302653855062</v>
      </c>
      <c r="AU84" s="244"/>
      <c r="AV84" s="177">
        <f>AT84*(1+3%)</f>
        <v>90305.56173347072</v>
      </c>
      <c r="AW84" s="244"/>
      <c r="AX84" s="177">
        <f>AV84*(1+3%)</f>
        <v>93014.728585474848</v>
      </c>
      <c r="AY84" s="244"/>
      <c r="AZ84" s="177">
        <f>AX84*(1+3%)</f>
        <v>95805.170443039096</v>
      </c>
      <c r="BA84" s="244"/>
      <c r="BB84" s="177">
        <f>AZ84*(1+3%)</f>
        <v>98679.325556330266</v>
      </c>
      <c r="BC84" s="244"/>
      <c r="BD84" s="177">
        <f>BB84*(1+3%)</f>
        <v>101639.70532302017</v>
      </c>
      <c r="BE84" s="244"/>
      <c r="BF84" s="196">
        <f>BD84*(1+3%)</f>
        <v>104688.89648271078</v>
      </c>
    </row>
  </sheetData>
  <mergeCells count="17">
    <mergeCell ref="G60:H60"/>
    <mergeCell ref="F63:F67"/>
    <mergeCell ref="G70:H70"/>
    <mergeCell ref="F6:F22"/>
    <mergeCell ref="F33:F36"/>
    <mergeCell ref="A2:E2"/>
    <mergeCell ref="F2:G2"/>
    <mergeCell ref="F26:F31"/>
    <mergeCell ref="C24:E24"/>
    <mergeCell ref="B8:E8"/>
    <mergeCell ref="B17:E17"/>
    <mergeCell ref="B14:E14"/>
    <mergeCell ref="B11:E11"/>
    <mergeCell ref="B27:E27"/>
    <mergeCell ref="B30:E30"/>
    <mergeCell ref="B31:E31"/>
    <mergeCell ref="B20:E20"/>
  </mergeCells>
  <phoneticPr fontId="3"/>
  <dataValidations count="2">
    <dataValidation type="list" allowBlank="1" showInputMessage="1" showErrorMessage="1" sqref="F76:F81 F74" xr:uid="{B61758AE-7246-4249-A27C-C45E16A10454}">
      <formula1>"●,－"</formula1>
    </dataValidation>
    <dataValidation type="list" allowBlank="1" showInputMessage="1" showErrorMessage="1" sqref="F71:F73" xr:uid="{F04FAD9F-A1A1-4D52-A7AB-0E4A9858080A}">
      <formula1>"－,●"</formula1>
    </dataValidation>
  </dataValidations>
  <pageMargins left="0.70866141732283472" right="0.70866141732283472" top="0.74803149606299213" bottom="0.74803149606299213" header="0.31496062992125984" footer="0.31496062992125984"/>
  <pageSetup paperSize="8" scale="28"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1E78-A4BA-4EA6-84B1-122BD7333E24}">
  <dimension ref="F1:AP21"/>
  <sheetViews>
    <sheetView view="pageBreakPreview" zoomScale="70" zoomScaleNormal="40" zoomScaleSheetLayoutView="70" workbookViewId="0"/>
  </sheetViews>
  <sheetFormatPr defaultColWidth="9" defaultRowHeight="18.75"/>
  <cols>
    <col min="1" max="5" width="0.25" style="37" customWidth="1"/>
    <col min="6" max="6" width="55.375" style="37" customWidth="1"/>
    <col min="7" max="7" width="9.75" style="37" customWidth="1"/>
    <col min="8" max="32" width="10.75" style="37" customWidth="1"/>
    <col min="33" max="35" width="9" style="37" customWidth="1"/>
    <col min="36" max="36" width="9" style="37"/>
    <col min="37" max="40" width="9" style="37" customWidth="1"/>
    <col min="41" max="16384" width="9" style="37"/>
  </cols>
  <sheetData>
    <row r="1" spans="6:42" ht="25.5">
      <c r="F1" s="34"/>
      <c r="G1" s="34" t="str">
        <f>基礎データ!$F$2</f>
        <v>仮想</v>
      </c>
      <c r="H1" s="35" t="s">
        <v>0</v>
      </c>
      <c r="I1" s="36"/>
      <c r="J1" s="36"/>
      <c r="K1" s="36"/>
      <c r="L1" s="36"/>
      <c r="M1" s="36"/>
      <c r="N1" s="36"/>
      <c r="O1" s="36"/>
      <c r="P1" s="36"/>
      <c r="Q1" s="36"/>
      <c r="R1" s="36"/>
      <c r="S1" s="36"/>
      <c r="T1" s="36"/>
      <c r="U1" s="36"/>
      <c r="V1" s="36"/>
      <c r="W1" s="36"/>
      <c r="X1" s="36"/>
      <c r="Y1" s="36"/>
      <c r="Z1" s="36"/>
      <c r="AA1" s="36"/>
      <c r="AB1" s="36"/>
      <c r="AC1" s="36"/>
      <c r="AD1" s="36"/>
      <c r="AE1" s="36"/>
      <c r="AF1" s="40" t="s">
        <v>166</v>
      </c>
    </row>
    <row r="2" spans="6:42" ht="19.899999999999999" customHeight="1">
      <c r="F2" s="38"/>
      <c r="G2" s="318" t="s">
        <v>1</v>
      </c>
      <c r="H2" s="319" t="s">
        <v>185</v>
      </c>
      <c r="I2" s="319" t="s">
        <v>186</v>
      </c>
      <c r="J2" s="319" t="s">
        <v>187</v>
      </c>
      <c r="K2" s="319" t="s">
        <v>188</v>
      </c>
      <c r="L2" s="319" t="s">
        <v>189</v>
      </c>
      <c r="M2" s="319" t="s">
        <v>190</v>
      </c>
      <c r="N2" s="319" t="s">
        <v>191</v>
      </c>
      <c r="O2" s="319" t="s">
        <v>192</v>
      </c>
      <c r="P2" s="319" t="s">
        <v>193</v>
      </c>
      <c r="Q2" s="319" t="s">
        <v>194</v>
      </c>
      <c r="R2" s="319" t="s">
        <v>195</v>
      </c>
      <c r="S2" s="319" t="s">
        <v>196</v>
      </c>
      <c r="T2" s="319" t="s">
        <v>197</v>
      </c>
      <c r="U2" s="319" t="s">
        <v>198</v>
      </c>
      <c r="V2" s="319" t="s">
        <v>199</v>
      </c>
      <c r="W2" s="319" t="s">
        <v>200</v>
      </c>
      <c r="X2" s="319" t="s">
        <v>201</v>
      </c>
      <c r="Y2" s="319" t="s">
        <v>202</v>
      </c>
      <c r="Z2" s="319" t="s">
        <v>203</v>
      </c>
      <c r="AA2" s="319" t="s">
        <v>204</v>
      </c>
      <c r="AB2" s="319" t="s">
        <v>205</v>
      </c>
      <c r="AC2" s="319" t="s">
        <v>206</v>
      </c>
      <c r="AD2" s="319" t="s">
        <v>207</v>
      </c>
      <c r="AE2" s="319" t="s">
        <v>208</v>
      </c>
      <c r="AF2" s="319" t="s">
        <v>209</v>
      </c>
    </row>
    <row r="3" spans="6:42" ht="19.899999999999999" customHeight="1">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M3" s="39"/>
    </row>
    <row r="4" spans="6:42" ht="19.899999999999999" customHeight="1">
      <c r="F4" s="40" t="s">
        <v>2</v>
      </c>
      <c r="G4" s="41">
        <f>基礎データ!$H$4</f>
        <v>50000</v>
      </c>
      <c r="H4" s="41">
        <f>基礎データ!J4</f>
        <v>51500</v>
      </c>
      <c r="I4" s="41">
        <f>基礎データ!L4</f>
        <v>53045</v>
      </c>
      <c r="J4" s="41">
        <f>基礎データ!N4</f>
        <v>54636.35</v>
      </c>
      <c r="K4" s="41">
        <f>基礎データ!P4</f>
        <v>56275.440499999997</v>
      </c>
      <c r="L4" s="41">
        <f>基礎データ!R4</f>
        <v>57963.703714999996</v>
      </c>
      <c r="M4" s="41">
        <f>基礎データ!T4</f>
        <v>59702.614826450001</v>
      </c>
      <c r="N4" s="41">
        <f>基礎データ!V4</f>
        <v>61493.693271243501</v>
      </c>
      <c r="O4" s="41">
        <f>基礎データ!X4</f>
        <v>63338.504069380804</v>
      </c>
      <c r="P4" s="41">
        <f>基礎データ!Z4</f>
        <v>65238.659191462233</v>
      </c>
      <c r="Q4" s="41">
        <f>基礎データ!AB4</f>
        <v>67195.818967206098</v>
      </c>
      <c r="R4" s="41">
        <f>基礎データ!AD4</f>
        <v>69211.693536222287</v>
      </c>
      <c r="S4" s="41">
        <f>基礎データ!AF4</f>
        <v>71288.04434230896</v>
      </c>
      <c r="T4" s="41">
        <f>基礎データ!AH4</f>
        <v>73426.685672578227</v>
      </c>
      <c r="U4" s="41">
        <f>基礎データ!AJ4</f>
        <v>75629.486242755578</v>
      </c>
      <c r="V4" s="41">
        <f>基礎データ!AL4</f>
        <v>77898.370830038242</v>
      </c>
      <c r="W4" s="41">
        <f>基礎データ!AN4</f>
        <v>80235.321954939398</v>
      </c>
      <c r="X4" s="41">
        <f>基礎データ!AP4</f>
        <v>82642.381613587582</v>
      </c>
      <c r="Y4" s="41">
        <f>基礎データ!AR4</f>
        <v>85121.65306199521</v>
      </c>
      <c r="Z4" s="41">
        <f>基礎データ!AT4</f>
        <v>87675.302653855062</v>
      </c>
      <c r="AA4" s="41">
        <f>基礎データ!AV4</f>
        <v>90305.56173347072</v>
      </c>
      <c r="AB4" s="41">
        <f>基礎データ!AX4</f>
        <v>93014.728585474848</v>
      </c>
      <c r="AC4" s="41">
        <f>基礎データ!AZ4</f>
        <v>95805.170443039096</v>
      </c>
      <c r="AD4" s="41">
        <f>基礎データ!BB4</f>
        <v>98679.325556330266</v>
      </c>
      <c r="AE4" s="41">
        <f>基礎データ!BD4</f>
        <v>101639.70532302017</v>
      </c>
      <c r="AF4" s="41">
        <f>基礎データ!BF4</f>
        <v>104688.89648271078</v>
      </c>
    </row>
    <row r="5" spans="6:42" ht="19.899999999999999" customHeight="1">
      <c r="F5" s="42" t="s">
        <v>3</v>
      </c>
      <c r="G5" s="43">
        <f>G4</f>
        <v>50000</v>
      </c>
      <c r="H5" s="44" t="s">
        <v>4</v>
      </c>
      <c r="I5" s="44" t="s">
        <v>4</v>
      </c>
      <c r="J5" s="44" t="s">
        <v>4</v>
      </c>
      <c r="K5" s="44" t="s">
        <v>4</v>
      </c>
      <c r="L5" s="44" t="s">
        <v>4</v>
      </c>
      <c r="M5" s="44" t="s">
        <v>4</v>
      </c>
      <c r="N5" s="44" t="s">
        <v>4</v>
      </c>
      <c r="O5" s="44" t="s">
        <v>4</v>
      </c>
      <c r="P5" s="44" t="s">
        <v>4</v>
      </c>
      <c r="Q5" s="44" t="s">
        <v>4</v>
      </c>
      <c r="R5" s="44" t="s">
        <v>4</v>
      </c>
      <c r="S5" s="44" t="s">
        <v>4</v>
      </c>
      <c r="T5" s="44" t="s">
        <v>4</v>
      </c>
      <c r="U5" s="44" t="s">
        <v>4</v>
      </c>
      <c r="V5" s="44" t="s">
        <v>4</v>
      </c>
      <c r="W5" s="44" t="s">
        <v>4</v>
      </c>
      <c r="X5" s="44" t="s">
        <v>4</v>
      </c>
      <c r="Y5" s="44" t="s">
        <v>4</v>
      </c>
      <c r="Z5" s="44" t="s">
        <v>4</v>
      </c>
      <c r="AA5" s="44" t="s">
        <v>4</v>
      </c>
      <c r="AB5" s="44" t="s">
        <v>4</v>
      </c>
      <c r="AC5" s="44" t="s">
        <v>4</v>
      </c>
      <c r="AD5" s="44" t="s">
        <v>4</v>
      </c>
      <c r="AE5" s="44" t="s">
        <v>4</v>
      </c>
      <c r="AF5" s="44" t="s">
        <v>4</v>
      </c>
    </row>
    <row r="6" spans="6:42" ht="19.899999999999999" customHeight="1">
      <c r="F6" s="45" t="s">
        <v>5</v>
      </c>
      <c r="G6" s="46" t="s">
        <v>4</v>
      </c>
      <c r="H6" s="47">
        <f>基礎データ!J24</f>
        <v>41000</v>
      </c>
      <c r="I6" s="47">
        <f>基礎データ!L24</f>
        <v>41000</v>
      </c>
      <c r="J6" s="47">
        <f>基礎データ!N24</f>
        <v>41000</v>
      </c>
      <c r="K6" s="47">
        <f>基礎データ!P24</f>
        <v>41000</v>
      </c>
      <c r="L6" s="47">
        <f>基礎データ!R24</f>
        <v>41000</v>
      </c>
      <c r="M6" s="47">
        <f>基礎データ!T24</f>
        <v>41000</v>
      </c>
      <c r="N6" s="47">
        <f>基礎データ!V24</f>
        <v>41000</v>
      </c>
      <c r="O6" s="47">
        <f>基礎データ!X24</f>
        <v>41000</v>
      </c>
      <c r="P6" s="47">
        <f>基礎データ!Z24</f>
        <v>41000</v>
      </c>
      <c r="Q6" s="47">
        <f>基礎データ!AB24</f>
        <v>41000</v>
      </c>
      <c r="R6" s="47">
        <f>基礎データ!AD24</f>
        <v>41000</v>
      </c>
      <c r="S6" s="47">
        <f>基礎データ!AF24</f>
        <v>41000</v>
      </c>
      <c r="T6" s="47">
        <f>基礎データ!AH24</f>
        <v>41000</v>
      </c>
      <c r="U6" s="47">
        <f>基礎データ!AJ24</f>
        <v>41000</v>
      </c>
      <c r="V6" s="47">
        <f>基礎データ!AL24</f>
        <v>41000</v>
      </c>
      <c r="W6" s="47">
        <f>基礎データ!AN24</f>
        <v>41000</v>
      </c>
      <c r="X6" s="47">
        <f>基礎データ!AP24</f>
        <v>41000</v>
      </c>
      <c r="Y6" s="47">
        <f>基礎データ!AR24</f>
        <v>41000</v>
      </c>
      <c r="Z6" s="47">
        <f>基礎データ!AT24</f>
        <v>41000</v>
      </c>
      <c r="AA6" s="47">
        <f>基礎データ!AV24</f>
        <v>41000</v>
      </c>
      <c r="AB6" s="47">
        <f>基礎データ!AX24</f>
        <v>41000</v>
      </c>
      <c r="AC6" s="47">
        <f>基礎データ!AZ24</f>
        <v>41000</v>
      </c>
      <c r="AD6" s="47">
        <f>基礎データ!BB24</f>
        <v>41000</v>
      </c>
      <c r="AE6" s="47">
        <f>基礎データ!BD24</f>
        <v>41000</v>
      </c>
      <c r="AF6" s="47">
        <f>基礎データ!BF24</f>
        <v>41000</v>
      </c>
    </row>
    <row r="7" spans="6:42" ht="19.899999999999999" customHeight="1">
      <c r="F7" s="48" t="s">
        <v>134</v>
      </c>
      <c r="G7" s="49" t="s">
        <v>4</v>
      </c>
      <c r="H7" s="50">
        <f>基礎データ!J6+基礎データ!J9+基礎データ!J12+基礎データ!J15+基礎データ!J18+基礎データ!J21</f>
        <v>5399.625</v>
      </c>
      <c r="I7" s="50">
        <f>基礎データ!L6+基礎データ!L9+基礎データ!L12+基礎データ!L15+基礎データ!L18+基礎データ!L21</f>
        <v>5669.6062499999998</v>
      </c>
      <c r="J7" s="50">
        <f>基礎データ!N6+基礎データ!N9+基礎データ!N12+基礎データ!N15+基礎データ!N18+基礎データ!N21</f>
        <v>5953.0865625000006</v>
      </c>
      <c r="K7" s="50">
        <f>基礎データ!P6+基礎データ!P9+基礎データ!P12+基礎データ!P15+基礎データ!P18+基礎データ!P21</f>
        <v>6250.7408906250002</v>
      </c>
      <c r="L7" s="50">
        <f>基礎データ!R6+基礎データ!R9+基礎データ!R12+基礎データ!R15+基礎データ!R18+基礎データ!R21</f>
        <v>6563.2779351562513</v>
      </c>
      <c r="M7" s="50">
        <f>基礎データ!T6+基礎データ!T9+基礎データ!T12+基礎データ!T15+基礎データ!T18+基礎データ!T21</f>
        <v>6891.4418319140632</v>
      </c>
      <c r="N7" s="50">
        <f>基礎データ!V6+基礎データ!V9+基礎データ!V12+基礎データ!V15+基礎データ!V18+基礎データ!V21</f>
        <v>7236.0139235097668</v>
      </c>
      <c r="O7" s="50">
        <f>基礎データ!X6+基礎データ!X9+基礎データ!X12+基礎データ!X15+基礎データ!X18+基礎データ!X21</f>
        <v>7597.8146196852558</v>
      </c>
      <c r="P7" s="50">
        <f>基礎データ!Z6+基礎データ!Z9+基礎データ!Z12+基礎データ!Z15+基礎データ!Z18+基礎データ!Z21</f>
        <v>7977.7053506695192</v>
      </c>
      <c r="Q7" s="50">
        <f>基礎データ!AB6+基礎データ!AB9+基礎データ!AB12+基礎データ!AB15+基礎データ!AB18+基礎データ!AB21</f>
        <v>8376.5906182029958</v>
      </c>
      <c r="R7" s="50">
        <f>基礎データ!AD6+基礎データ!AD9+基礎データ!AD12+基礎データ!AD15+基礎データ!AD18+基礎データ!AD21</f>
        <v>8795.4201491131462</v>
      </c>
      <c r="S7" s="50">
        <f>基礎データ!AF6+基礎データ!AF9+基礎データ!AF12+基礎データ!AF15+基礎データ!AF18+基礎データ!AD21</f>
        <v>9235.1911565688024</v>
      </c>
      <c r="T7" s="50">
        <f>基礎データ!AH6+基礎データ!AH9+基礎データ!AH12+基礎データ!AH15+基礎データ!AH18+基礎データ!AH21</f>
        <v>9696.9507143972442</v>
      </c>
      <c r="U7" s="50">
        <f>基礎データ!AJ6+基礎データ!AJ9+基礎データ!AJ12+基礎データ!AJ15+基礎データ!AJ18+基礎データ!AJ21</f>
        <v>10181.798250117106</v>
      </c>
      <c r="V7" s="50">
        <f>基礎データ!AL6+基礎データ!AL9+基礎データ!AL12+基礎データ!AL15+基礎データ!AL18+基礎データ!AL21</f>
        <v>10690.888162622963</v>
      </c>
      <c r="W7" s="50">
        <f>基礎データ!AN6+基礎データ!AN9+基礎データ!AN12+基礎データ!AN15+基礎データ!AN18+基礎データ!AN21</f>
        <v>11225.43257075411</v>
      </c>
      <c r="X7" s="50">
        <f>基礎データ!AP6+基礎データ!AP9+基礎データ!AP12+基礎データ!AP15+基礎データ!AP18+基礎データ!AP21</f>
        <v>11786.704199291817</v>
      </c>
      <c r="Y7" s="50">
        <f>基礎データ!AR6+基礎データ!AR9+基礎データ!AR12+基礎データ!AR15+基礎データ!AR18+基礎データ!AR21</f>
        <v>12376.039409256407</v>
      </c>
      <c r="Z7" s="50">
        <f>基礎データ!AT6+基礎データ!AT9+基礎データ!AT12+基礎データ!AT15+基礎データ!AT18+基礎データ!AT21</f>
        <v>12994.84137971923</v>
      </c>
      <c r="AA7" s="50">
        <f>基礎データ!AV6+基礎データ!AV9+基礎データ!AV12+基礎データ!AV15+基礎データ!AV18+基礎データ!AV21</f>
        <v>13644.583448705191</v>
      </c>
      <c r="AB7" s="50">
        <f>基礎データ!AX6+基礎データ!AX9+基礎データ!AX12+基礎データ!AX15+基礎データ!AX18+基礎データ!AX21</f>
        <v>14326.812621140451</v>
      </c>
      <c r="AC7" s="50">
        <f>基礎データ!AZ6+基礎データ!AZ9+基礎データ!AZ12+基礎データ!AZ15+基礎データ!AZ18+基礎データ!AZ21</f>
        <v>15043.153252197473</v>
      </c>
      <c r="AD7" s="50">
        <f>基礎データ!BB6+基礎データ!BB9+基礎データ!BB12+基礎データ!BB15+基礎データ!BB18+基礎データ!BB21</f>
        <v>15795.310914807347</v>
      </c>
      <c r="AE7" s="50">
        <f>基礎データ!BD6+基礎データ!BD9+基礎データ!BD12+基礎データ!BD15+基礎データ!BD18+基礎データ!BD21</f>
        <v>16585.076460547716</v>
      </c>
      <c r="AF7" s="50">
        <f>基礎データ!BF6+基礎データ!BF9+基礎データ!BF12+基礎データ!BF15+基礎データ!BF18+基礎データ!BF21</f>
        <v>17414.330283575102</v>
      </c>
    </row>
    <row r="8" spans="6:42" ht="19.899999999999999" customHeight="1">
      <c r="F8" s="51" t="s">
        <v>178</v>
      </c>
      <c r="G8" s="52" t="s">
        <v>6</v>
      </c>
      <c r="H8" s="53">
        <f>基礎データ!I27+基礎データ!J28</f>
        <v>9000</v>
      </c>
      <c r="I8" s="53">
        <f>基礎データ!K27+基礎データ!L28</f>
        <v>9000</v>
      </c>
      <c r="J8" s="53">
        <f>基礎データ!M27+基礎データ!N28</f>
        <v>9090</v>
      </c>
      <c r="K8" s="53">
        <f>基礎データ!O27+基礎データ!P28</f>
        <v>9274.5</v>
      </c>
      <c r="L8" s="53">
        <f>基礎データ!Q27+基礎データ!R28</f>
        <v>9558.2250000000004</v>
      </c>
      <c r="M8" s="53">
        <f>基礎データ!S27+基礎データ!T28</f>
        <v>9946.1362499999996</v>
      </c>
      <c r="N8" s="53">
        <f>基礎データ!U27+基礎データ!V28</f>
        <v>10443.4430625</v>
      </c>
      <c r="O8" s="53">
        <f>基礎データ!W27+基礎データ!X28</f>
        <v>10965.615215625001</v>
      </c>
      <c r="P8" s="53">
        <f>基礎データ!Y27+基礎データ!Z28</f>
        <v>11513.895976406251</v>
      </c>
      <c r="Q8" s="53">
        <f>基礎データ!AA27+基礎データ!AB28</f>
        <v>12089.590775226565</v>
      </c>
      <c r="R8" s="53">
        <f>基礎データ!AC27+基礎データ!AD28</f>
        <v>12694.070313987893</v>
      </c>
      <c r="S8" s="53">
        <f>基礎データ!AE27+基礎データ!AF28</f>
        <v>13328.773829687289</v>
      </c>
      <c r="T8" s="53">
        <f>基礎データ!AG27+基礎データ!AH28</f>
        <v>13995.212521171654</v>
      </c>
      <c r="U8" s="53">
        <f>基礎データ!AI27+基礎データ!AJ28</f>
        <v>14694.973147230237</v>
      </c>
      <c r="V8" s="53">
        <f>基礎データ!AK27+基礎データ!AL28</f>
        <v>15429.721804591751</v>
      </c>
      <c r="W8" s="53">
        <f>基礎データ!AM27+基礎データ!AN28</f>
        <v>16201.207894821337</v>
      </c>
      <c r="X8" s="53">
        <f>基礎データ!AO27+基礎データ!AP28</f>
        <v>17011.268289562406</v>
      </c>
      <c r="Y8" s="53">
        <f>基礎データ!AQ27+基礎データ!AR28</f>
        <v>17861.831704040527</v>
      </c>
      <c r="Z8" s="53">
        <f>基礎データ!AS27+基礎データ!AT28</f>
        <v>18754.923289242553</v>
      </c>
      <c r="AA8" s="53">
        <f>基礎データ!AU27+基礎データ!AV28</f>
        <v>19692.669453704682</v>
      </c>
      <c r="AB8" s="53">
        <f>基礎データ!AW27+基礎データ!AX28</f>
        <v>20677.302926389915</v>
      </c>
      <c r="AC8" s="53">
        <f>基礎データ!AY27+基礎データ!AZ28</f>
        <v>21711.168072709414</v>
      </c>
      <c r="AD8" s="53">
        <f>基礎データ!BA27+基礎データ!BB28</f>
        <v>22796.726476344884</v>
      </c>
      <c r="AE8" s="53">
        <f>基礎データ!BC27+基礎データ!BD28</f>
        <v>23936.56280016213</v>
      </c>
      <c r="AF8" s="53">
        <f>基礎データ!BE27+基礎データ!BF28</f>
        <v>25133.39094017024</v>
      </c>
      <c r="AP8" s="41"/>
    </row>
    <row r="9" spans="6:42" ht="19.899999999999999" customHeight="1">
      <c r="F9" s="51" t="s">
        <v>179</v>
      </c>
      <c r="G9" s="52" t="s">
        <v>4</v>
      </c>
      <c r="H9" s="53">
        <f>基礎データ!I30</f>
        <v>0</v>
      </c>
      <c r="I9" s="53">
        <f>基礎データ!K30</f>
        <v>0</v>
      </c>
      <c r="J9" s="53">
        <f>基礎データ!M30</f>
        <v>8100.75</v>
      </c>
      <c r="K9" s="53">
        <f>基礎データ!O30</f>
        <v>8505.7875000000004</v>
      </c>
      <c r="L9" s="53">
        <f>基礎データ!Q30</f>
        <v>8931.0768750000007</v>
      </c>
      <c r="M9" s="53">
        <f>基礎データ!S30</f>
        <v>9377.6307187500024</v>
      </c>
      <c r="N9" s="53">
        <f>基礎データ!U30</f>
        <v>9846.5122546875027</v>
      </c>
      <c r="O9" s="53">
        <f>基礎データ!W30</f>
        <v>10338.837867421877</v>
      </c>
      <c r="P9" s="53">
        <f>基礎データ!Y30</f>
        <v>10855.779760792973</v>
      </c>
      <c r="Q9" s="53">
        <f>基礎データ!AA30</f>
        <v>11398.568748832622</v>
      </c>
      <c r="R9" s="53">
        <f>基礎データ!AC30</f>
        <v>11968.497186274255</v>
      </c>
      <c r="S9" s="53">
        <f>基礎データ!AE30</f>
        <v>12566.922045587966</v>
      </c>
      <c r="T9" s="53">
        <f>基礎データ!AG30</f>
        <v>13195.268147867364</v>
      </c>
      <c r="U9" s="53">
        <f>基礎データ!AI30</f>
        <v>13855.031555260735</v>
      </c>
      <c r="V9" s="53">
        <f>基礎データ!AK30</f>
        <v>14547.783133023771</v>
      </c>
      <c r="W9" s="53">
        <f>基礎データ!AM30</f>
        <v>15275.17228967496</v>
      </c>
      <c r="X9" s="53">
        <f>基礎データ!AO30</f>
        <v>16038.930904158709</v>
      </c>
      <c r="Y9" s="53">
        <f>基礎データ!AQ30</f>
        <v>16840.877449366646</v>
      </c>
      <c r="Z9" s="53">
        <f>基礎データ!AS30</f>
        <v>17682.921321834976</v>
      </c>
      <c r="AA9" s="53">
        <f>基礎データ!AU30</f>
        <v>18567.067387926727</v>
      </c>
      <c r="AB9" s="53">
        <f>基礎データ!AW30</f>
        <v>19495.420757323063</v>
      </c>
      <c r="AC9" s="53">
        <f>基礎データ!AY30</f>
        <v>20470.191795189221</v>
      </c>
      <c r="AD9" s="53">
        <f>基礎データ!BA30</f>
        <v>21493.701384948683</v>
      </c>
      <c r="AE9" s="53">
        <f>基礎データ!BC30</f>
        <v>22568.386454196116</v>
      </c>
      <c r="AF9" s="53">
        <f>基礎データ!BE30</f>
        <v>23696.805776905923</v>
      </c>
      <c r="AG9" s="41"/>
      <c r="AH9" s="41"/>
      <c r="AI9" s="41"/>
      <c r="AJ9" s="41"/>
      <c r="AK9" s="41"/>
      <c r="AL9" s="41"/>
    </row>
    <row r="10" spans="6:42" ht="19.899999999999999" customHeight="1">
      <c r="F10" s="54" t="s">
        <v>177</v>
      </c>
      <c r="G10" s="55" t="s">
        <v>4</v>
      </c>
      <c r="H10" s="56">
        <f>基礎データ!J33</f>
        <v>4050.375</v>
      </c>
      <c r="I10" s="56">
        <f>基礎データ!L33</f>
        <v>8303.2687499999993</v>
      </c>
      <c r="J10" s="56">
        <f>基礎データ!N33</f>
        <v>12768.807187499999</v>
      </c>
      <c r="K10" s="56">
        <f>基礎データ!P33</f>
        <v>17457.622546874998</v>
      </c>
      <c r="L10" s="56">
        <f>基礎データ!R33</f>
        <v>22380.878674218751</v>
      </c>
      <c r="M10" s="56">
        <f>基礎データ!T33</f>
        <v>27550.29760792969</v>
      </c>
      <c r="N10" s="56">
        <f>基礎データ!V33</f>
        <v>32978.187488326177</v>
      </c>
      <c r="O10" s="56">
        <f>基礎データ!X33</f>
        <v>38677.471862742488</v>
      </c>
      <c r="P10" s="56">
        <f>基礎データ!Z33</f>
        <v>44661.720455879615</v>
      </c>
      <c r="Q10" s="56">
        <f>基礎データ!AB33</f>
        <v>50945.181478673599</v>
      </c>
      <c r="R10" s="56">
        <f>基礎データ!AD33</f>
        <v>57542.815552607281</v>
      </c>
      <c r="S10" s="56">
        <f>基礎データ!AF33</f>
        <v>64470.331330237648</v>
      </c>
      <c r="T10" s="56">
        <f>基礎データ!AH33</f>
        <v>71744.222896749532</v>
      </c>
      <c r="U10" s="56">
        <f>基礎データ!AJ33</f>
        <v>79381.80904158701</v>
      </c>
      <c r="V10" s="56">
        <f>基礎データ!AL33</f>
        <v>87401.274493666366</v>
      </c>
      <c r="W10" s="56">
        <f>基礎データ!AN33</f>
        <v>95821.713218349687</v>
      </c>
      <c r="X10" s="56">
        <f>基礎データ!AP33</f>
        <v>104663.17387926718</v>
      </c>
      <c r="Y10" s="56">
        <f>基礎データ!AR33</f>
        <v>113946.70757323055</v>
      </c>
      <c r="Z10" s="56">
        <f>基礎データ!AT33</f>
        <v>123694.41795189209</v>
      </c>
      <c r="AA10" s="56">
        <f>基礎データ!AV33</f>
        <v>133929.51384948668</v>
      </c>
      <c r="AB10" s="56">
        <f>基礎データ!AX33</f>
        <v>144676.36454196103</v>
      </c>
      <c r="AC10" s="56">
        <f>基礎データ!AZ33</f>
        <v>155960.55776905909</v>
      </c>
      <c r="AD10" s="56">
        <f>基礎データ!BB33</f>
        <v>167808.96065751204</v>
      </c>
      <c r="AE10" s="56">
        <f>基礎データ!BD33</f>
        <v>180249.78369038765</v>
      </c>
      <c r="AF10" s="56">
        <f>基礎データ!BF33</f>
        <v>193312.64787490704</v>
      </c>
      <c r="AH10" s="57"/>
      <c r="AI10" s="57"/>
      <c r="AL10" s="57"/>
    </row>
    <row r="11" spans="6:42" ht="19.899999999999999" customHeight="1">
      <c r="F11" s="58" t="s">
        <v>180</v>
      </c>
      <c r="G11" s="55" t="s">
        <v>4</v>
      </c>
      <c r="H11" s="56">
        <f>基礎データ!J34</f>
        <v>0</v>
      </c>
      <c r="I11" s="56">
        <f>基礎データ!L34</f>
        <v>0</v>
      </c>
      <c r="J11" s="56">
        <f>基礎データ!N34</f>
        <v>8100.75</v>
      </c>
      <c r="K11" s="56">
        <f>基礎データ!P34</f>
        <v>16606.537499999999</v>
      </c>
      <c r="L11" s="56">
        <f>基礎データ!R34</f>
        <v>25537.614374999997</v>
      </c>
      <c r="M11" s="56">
        <f>基礎データ!T34</f>
        <v>34915.245093749996</v>
      </c>
      <c r="N11" s="56">
        <f>基礎データ!V34</f>
        <v>44761.757348437503</v>
      </c>
      <c r="O11" s="56">
        <f>基礎データ!X34</f>
        <v>55100.595215859379</v>
      </c>
      <c r="P11" s="56">
        <f>基礎データ!Z34</f>
        <v>65956.374976652354</v>
      </c>
      <c r="Q11" s="56">
        <f>基礎データ!AB34</f>
        <v>77354.943725484976</v>
      </c>
      <c r="R11" s="56">
        <f>基礎データ!AD34</f>
        <v>89323.440911759229</v>
      </c>
      <c r="S11" s="56">
        <f>基礎データ!AF34</f>
        <v>101890.3629573472</v>
      </c>
      <c r="T11" s="56">
        <f>基礎データ!AH34</f>
        <v>115085.63110521456</v>
      </c>
      <c r="U11" s="56">
        <f>基礎データ!AJ34</f>
        <v>128940.6626604753</v>
      </c>
      <c r="V11" s="56">
        <f>基礎データ!AL34</f>
        <v>143488.44579349906</v>
      </c>
      <c r="W11" s="56">
        <f>基礎データ!AN34</f>
        <v>158763.61808317402</v>
      </c>
      <c r="X11" s="56">
        <f>基礎データ!AP34</f>
        <v>174802.54898733273</v>
      </c>
      <c r="Y11" s="56">
        <f>基礎データ!AR34</f>
        <v>191643.42643669937</v>
      </c>
      <c r="Z11" s="56">
        <f>基礎データ!AT34</f>
        <v>209326.34775853436</v>
      </c>
      <c r="AA11" s="56">
        <f>基礎データ!AV34</f>
        <v>227893.41514646111</v>
      </c>
      <c r="AB11" s="56">
        <f>基礎データ!AX34</f>
        <v>247388.83590378417</v>
      </c>
      <c r="AC11" s="56">
        <f>基礎データ!AZ34</f>
        <v>267859.02769897337</v>
      </c>
      <c r="AD11" s="56">
        <f>基礎データ!BB34</f>
        <v>289352.72908392205</v>
      </c>
      <c r="AE11" s="56">
        <f>基礎データ!BD34</f>
        <v>311921.11553811817</v>
      </c>
      <c r="AF11" s="56">
        <f>基礎データ!BF34</f>
        <v>335617.92131502408</v>
      </c>
      <c r="AG11" s="59"/>
      <c r="AH11" s="60"/>
      <c r="AI11" s="61"/>
      <c r="AJ11" s="62"/>
      <c r="AK11" s="63"/>
      <c r="AL11" s="60"/>
    </row>
    <row r="12" spans="6:42" ht="19.899999999999999" customHeight="1">
      <c r="F12" s="64" t="s">
        <v>135</v>
      </c>
      <c r="G12" s="65" t="s">
        <v>4</v>
      </c>
      <c r="H12" s="66">
        <f>基礎データ!J58</f>
        <v>0</v>
      </c>
      <c r="I12" s="66">
        <f>基礎データ!L58</f>
        <v>0</v>
      </c>
      <c r="J12" s="66">
        <f>基礎データ!N58</f>
        <v>0</v>
      </c>
      <c r="K12" s="66">
        <f>基礎データ!P58</f>
        <v>0</v>
      </c>
      <c r="L12" s="66">
        <f>基礎データ!R58</f>
        <v>0</v>
      </c>
      <c r="M12" s="66">
        <f>基礎データ!T58</f>
        <v>0</v>
      </c>
      <c r="N12" s="66">
        <f>基礎データ!V58</f>
        <v>0</v>
      </c>
      <c r="O12" s="66">
        <f>基礎データ!X58</f>
        <v>0</v>
      </c>
      <c r="P12" s="66">
        <f>基礎データ!Z58</f>
        <v>0</v>
      </c>
      <c r="Q12" s="66">
        <f>基礎データ!AB58</f>
        <v>0</v>
      </c>
      <c r="R12" s="66">
        <f>基礎データ!AD58</f>
        <v>0</v>
      </c>
      <c r="S12" s="66">
        <f>基礎データ!AF58</f>
        <v>0</v>
      </c>
      <c r="T12" s="66">
        <f>基礎データ!AH58</f>
        <v>0</v>
      </c>
      <c r="U12" s="66">
        <f>基礎データ!AJ58</f>
        <v>0</v>
      </c>
      <c r="V12" s="66">
        <f>基礎データ!AL58</f>
        <v>0</v>
      </c>
      <c r="W12" s="66">
        <f>基礎データ!AN58</f>
        <v>0</v>
      </c>
      <c r="X12" s="66">
        <f>基礎データ!AP58</f>
        <v>0</v>
      </c>
      <c r="Y12" s="66">
        <f>基礎データ!AR58</f>
        <v>0</v>
      </c>
      <c r="Z12" s="66">
        <f>基礎データ!AT58</f>
        <v>0</v>
      </c>
      <c r="AA12" s="66">
        <f>基礎データ!AV58</f>
        <v>0</v>
      </c>
      <c r="AB12" s="66">
        <f>基礎データ!AX58</f>
        <v>0</v>
      </c>
      <c r="AC12" s="66">
        <f>基礎データ!AZ58</f>
        <v>0</v>
      </c>
      <c r="AD12" s="66">
        <f>基礎データ!BB58</f>
        <v>0</v>
      </c>
      <c r="AE12" s="66">
        <f>基礎データ!BD58</f>
        <v>0</v>
      </c>
      <c r="AF12" s="66">
        <f>基礎データ!BF58</f>
        <v>0</v>
      </c>
      <c r="AG12" s="59"/>
    </row>
    <row r="13" spans="6:42" ht="19.899999999999999" customHeight="1">
      <c r="F13" s="67" t="s">
        <v>136</v>
      </c>
      <c r="G13" s="65" t="s">
        <v>6</v>
      </c>
      <c r="H13" s="66">
        <f>基礎データ!J35</f>
        <v>0</v>
      </c>
      <c r="I13" s="66">
        <f>基礎データ!L35</f>
        <v>0</v>
      </c>
      <c r="J13" s="66">
        <f>基礎データ!N35</f>
        <v>0</v>
      </c>
      <c r="K13" s="66">
        <f>基礎データ!P35</f>
        <v>0</v>
      </c>
      <c r="L13" s="66">
        <f>基礎データ!R35</f>
        <v>0</v>
      </c>
      <c r="M13" s="66">
        <f>基礎データ!T35</f>
        <v>0</v>
      </c>
      <c r="N13" s="66">
        <f>基礎データ!V35</f>
        <v>0</v>
      </c>
      <c r="O13" s="66">
        <f>基礎データ!X35</f>
        <v>0</v>
      </c>
      <c r="P13" s="66">
        <f>基礎データ!Z35</f>
        <v>0</v>
      </c>
      <c r="Q13" s="66">
        <f>基礎データ!AB35</f>
        <v>0</v>
      </c>
      <c r="R13" s="66">
        <f>基礎データ!AD35</f>
        <v>0</v>
      </c>
      <c r="S13" s="66">
        <f>基礎データ!AF35</f>
        <v>0</v>
      </c>
      <c r="T13" s="66">
        <f>基礎データ!AH35</f>
        <v>0</v>
      </c>
      <c r="U13" s="66">
        <f>基礎データ!AJ35</f>
        <v>0</v>
      </c>
      <c r="V13" s="66">
        <f>基礎データ!AL35</f>
        <v>0</v>
      </c>
      <c r="W13" s="66">
        <f>基礎データ!AN35</f>
        <v>0</v>
      </c>
      <c r="X13" s="66">
        <f>基礎データ!AP35</f>
        <v>0</v>
      </c>
      <c r="Y13" s="66">
        <f>基礎データ!AR35</f>
        <v>0</v>
      </c>
      <c r="Z13" s="66">
        <f>基礎データ!AT35</f>
        <v>0</v>
      </c>
      <c r="AA13" s="66">
        <f>基礎データ!AV35</f>
        <v>0</v>
      </c>
      <c r="AB13" s="66">
        <f>基礎データ!AX35</f>
        <v>0</v>
      </c>
      <c r="AC13" s="66">
        <f>基礎データ!AZ35</f>
        <v>0</v>
      </c>
      <c r="AD13" s="66">
        <f>基礎データ!BB35</f>
        <v>0</v>
      </c>
      <c r="AE13" s="66">
        <f>基礎データ!BD35</f>
        <v>0</v>
      </c>
      <c r="AF13" s="66">
        <f>基礎データ!BF35</f>
        <v>0</v>
      </c>
      <c r="AG13" s="59"/>
    </row>
    <row r="14" spans="6:42" ht="19.899999999999999" customHeight="1">
      <c r="F14" s="68"/>
      <c r="G14" s="69"/>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59"/>
    </row>
    <row r="15" spans="6:42" s="74" customFormat="1" ht="19.899999999999999" customHeight="1">
      <c r="F15" s="70"/>
      <c r="G15" s="71"/>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3"/>
    </row>
    <row r="17" spans="31:32">
      <c r="AF17" s="75"/>
    </row>
    <row r="18" spans="31:32">
      <c r="AE18" s="76"/>
      <c r="AF18" s="77"/>
    </row>
    <row r="19" spans="31:32">
      <c r="AE19" s="40"/>
    </row>
    <row r="20" spans="31:32">
      <c r="AE20" s="40"/>
      <c r="AF20" s="41"/>
    </row>
    <row r="21" spans="31:32">
      <c r="AE21" s="40"/>
      <c r="AF21" s="41"/>
    </row>
  </sheetData>
  <mergeCells count="26">
    <mergeCell ref="AF2:AF3"/>
    <mergeCell ref="Z2:Z3"/>
    <mergeCell ref="AA2:AA3"/>
    <mergeCell ref="AB2:AB3"/>
    <mergeCell ref="AC2:AC3"/>
    <mergeCell ref="AD2:AD3"/>
    <mergeCell ref="V2:V3"/>
    <mergeCell ref="W2:W3"/>
    <mergeCell ref="X2:X3"/>
    <mergeCell ref="Y2:Y3"/>
    <mergeCell ref="AE2:AE3"/>
    <mergeCell ref="Q2:Q3"/>
    <mergeCell ref="R2:R3"/>
    <mergeCell ref="S2:S3"/>
    <mergeCell ref="T2:T3"/>
    <mergeCell ref="U2:U3"/>
    <mergeCell ref="L2:L3"/>
    <mergeCell ref="M2:M3"/>
    <mergeCell ref="N2:N3"/>
    <mergeCell ref="O2:O3"/>
    <mergeCell ref="P2:P3"/>
    <mergeCell ref="G2:G3"/>
    <mergeCell ref="H2:H3"/>
    <mergeCell ref="I2:I3"/>
    <mergeCell ref="J2:J3"/>
    <mergeCell ref="K2:K3"/>
  </mergeCells>
  <phoneticPr fontId="2"/>
  <pageMargins left="0.70866141732283472" right="0.70866141732283472" top="0.74803149606299213" bottom="0.74803149606299213" header="0.31496062992125984" footer="0.31496062992125984"/>
  <pageSetup paperSize="9" scale="34" fitToHeight="2" orientation="landscape" r:id="rId1"/>
  <rowBreaks count="1" manualBreakCount="1">
    <brk id="74" min="5" max="31" man="1"/>
  </rowBreaks>
  <cellWatches>
    <cellWatch r="AF11"/>
  </cellWatche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作業手順</vt:lpstr>
      <vt:lpstr>基準値算出</vt:lpstr>
      <vt:lpstr>基礎データ</vt:lpstr>
      <vt:lpstr>グラフ</vt:lpstr>
      <vt:lpstr>グラフ!Print_Area</vt:lpstr>
      <vt:lpstr>基礎データ!Print_Area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
  <dcterms:created xsi:type="dcterms:W3CDTF">2024-11-28T00:11:42Z</dcterms:created>
  <dcterms:modified xsi:type="dcterms:W3CDTF">2024-12-18T05:58:47Z</dcterms:modified>
  <cp:category/>
  <cp:contentStatus/>
</cp:coreProperties>
</file>