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6"/>
  <workbookPr defaultThemeVersion="166925"/>
  <mc:AlternateContent xmlns:mc="http://schemas.openxmlformats.org/markup-compatibility/2006">
    <mc:Choice Requires="x15">
      <x15ac:absPath xmlns:x15ac="http://schemas.microsoft.com/office/spreadsheetml/2010/11/ac" url="C:\Users\jn1114\Desktop\"/>
    </mc:Choice>
  </mc:AlternateContent>
  <xr:revisionPtr revIDLastSave="3" documentId="13_ncr:1_{5C53BF6B-2264-4BF6-9091-E7024EFD15A5}" xr6:coauthVersionLast="47" xr6:coauthVersionMax="47" xr10:uidLastSave="{F32FEB85-BAFF-475D-8DF0-5BC50BABAECD}"/>
  <bookViews>
    <workbookView xWindow="-108" yWindow="-108" windowWidth="23256" windowHeight="12576" firstSheet="2" activeTab="2" xr2:uid="{AAAA9271-9743-4EF4-AC2B-DFE88483A9D8}"/>
  </bookViews>
  <sheets>
    <sheet name="利用者登録" sheetId="13" r:id="rId1"/>
    <sheet name="管理シート" sheetId="14" r:id="rId2"/>
    <sheet name="資料①" sheetId="12" r:id="rId3"/>
    <sheet name="資料②" sheetId="17" r:id="rId4"/>
    <sheet name="資料③" sheetId="18" r:id="rId5"/>
    <sheet name="資料④" sheetId="19" r:id="rId6"/>
    <sheet name="資料⑤" sheetId="20" r:id="rId7"/>
  </sheets>
  <definedNames>
    <definedName name="_xlnm.Print_Area" localSheetId="3">資料②!$A$1:$M$25</definedName>
    <definedName name="_xlnm.Print_Area" localSheetId="4">資料③!$A$1:$M$25</definedName>
    <definedName name="_xlnm.Print_Area" localSheetId="5">資料④!$A$1:$M$25</definedName>
    <definedName name="_xlnm.Print_Area" localSheetId="6">資料⑤!$A$1:$M$25</definedName>
    <definedName name="_xlnm.Print_Area" localSheetId="0">利用者登録!$B$2:$M$21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14" l="1"/>
  <c r="B17" i="14"/>
  <c r="B13" i="14"/>
  <c r="B9" i="14"/>
  <c r="B5" i="14"/>
  <c r="I31" i="14"/>
  <c r="I30" i="14"/>
  <c r="I28" i="14"/>
  <c r="I27" i="14"/>
  <c r="I29" i="14"/>
  <c r="K31" i="14"/>
  <c r="K30" i="14"/>
  <c r="K29" i="14"/>
  <c r="J31" i="14"/>
  <c r="J30" i="14"/>
  <c r="J29" i="14"/>
  <c r="J28" i="14"/>
  <c r="H31" i="14"/>
  <c r="H30" i="14"/>
  <c r="H29" i="14"/>
  <c r="H28" i="14"/>
  <c r="G31" i="14"/>
  <c r="G30" i="14"/>
  <c r="G29" i="14"/>
  <c r="G28" i="14"/>
  <c r="F31" i="14"/>
  <c r="F30" i="14"/>
  <c r="F29" i="14"/>
  <c r="F28" i="14"/>
  <c r="E31" i="14"/>
  <c r="E30" i="14"/>
  <c r="E29" i="14"/>
  <c r="E28" i="14"/>
  <c r="D31" i="14"/>
  <c r="D30" i="14"/>
  <c r="D29" i="14"/>
  <c r="D28" i="14"/>
  <c r="C31" i="14"/>
  <c r="C30" i="14"/>
  <c r="C29" i="14"/>
  <c r="C28" i="14"/>
  <c r="B31" i="14"/>
  <c r="B30" i="14"/>
  <c r="B29" i="14"/>
  <c r="B28" i="14"/>
  <c r="L22" i="14"/>
  <c r="L18" i="14"/>
  <c r="K22" i="14"/>
  <c r="K18" i="14"/>
  <c r="J22" i="14"/>
  <c r="J18" i="14"/>
  <c r="I22" i="14"/>
  <c r="I18" i="14"/>
  <c r="H22" i="14"/>
  <c r="H18" i="14"/>
  <c r="G22" i="14"/>
  <c r="G18" i="14"/>
  <c r="F22" i="14"/>
  <c r="F18" i="14"/>
  <c r="E22" i="14"/>
  <c r="E18" i="14"/>
  <c r="D22" i="14"/>
  <c r="D18" i="14"/>
  <c r="C22" i="14"/>
  <c r="C18" i="14"/>
  <c r="L21" i="14"/>
  <c r="K21" i="14"/>
  <c r="J21" i="14"/>
  <c r="I21" i="14"/>
  <c r="H21" i="14"/>
  <c r="G21" i="14"/>
  <c r="F21" i="14"/>
  <c r="E21" i="14"/>
  <c r="D21" i="14"/>
  <c r="C21" i="14"/>
  <c r="L14" i="14"/>
  <c r="K14" i="14"/>
  <c r="J14" i="14"/>
  <c r="I14" i="14"/>
  <c r="H14" i="14"/>
  <c r="G14" i="14"/>
  <c r="F14" i="14"/>
  <c r="E14" i="14"/>
  <c r="D14" i="14"/>
  <c r="C14" i="14"/>
  <c r="L17" i="14"/>
  <c r="K17" i="14"/>
  <c r="J17" i="14"/>
  <c r="I17" i="14"/>
  <c r="H17" i="14"/>
  <c r="G17" i="14"/>
  <c r="F17" i="14"/>
  <c r="E17" i="14"/>
  <c r="D17" i="14"/>
  <c r="C17" i="14"/>
  <c r="L10" i="14"/>
  <c r="K10" i="14"/>
  <c r="J10" i="14"/>
  <c r="I10" i="14"/>
  <c r="H10" i="14"/>
  <c r="G10" i="14"/>
  <c r="F10" i="14"/>
  <c r="E10" i="14"/>
  <c r="D10" i="14"/>
  <c r="C10" i="14"/>
  <c r="L13" i="14"/>
  <c r="K13" i="14"/>
  <c r="J13" i="14"/>
  <c r="I13" i="14"/>
  <c r="H13" i="14"/>
  <c r="G13" i="14"/>
  <c r="F13" i="14"/>
  <c r="E13" i="14"/>
  <c r="D13" i="14"/>
  <c r="C13" i="14"/>
  <c r="C9" i="14"/>
  <c r="D120" i="20"/>
  <c r="H83" i="20"/>
  <c r="C83" i="20"/>
  <c r="W82" i="20"/>
  <c r="W81" i="20"/>
  <c r="W80" i="20"/>
  <c r="W79" i="20"/>
  <c r="K75" i="20"/>
  <c r="F73" i="20"/>
  <c r="C67" i="20"/>
  <c r="J72" i="20" s="1"/>
  <c r="B44" i="20"/>
  <c r="C44" i="20" s="1"/>
  <c r="E43" i="20" s="1"/>
  <c r="F45" i="20" s="1"/>
  <c r="F43" i="20"/>
  <c r="G42" i="20"/>
  <c r="B5" i="20"/>
  <c r="D120" i="19"/>
  <c r="H83" i="19"/>
  <c r="C83" i="19"/>
  <c r="W82" i="19"/>
  <c r="W81" i="19"/>
  <c r="W80" i="19"/>
  <c r="W79" i="19"/>
  <c r="K75" i="19"/>
  <c r="F73" i="19"/>
  <c r="C67" i="19"/>
  <c r="J72" i="19" s="1"/>
  <c r="B44" i="19"/>
  <c r="C44" i="19" s="1"/>
  <c r="E43" i="19" s="1"/>
  <c r="F45" i="19" s="1"/>
  <c r="F43" i="19"/>
  <c r="G42" i="19"/>
  <c r="B5" i="19"/>
  <c r="D120" i="18"/>
  <c r="H83" i="18"/>
  <c r="C83" i="18"/>
  <c r="W82" i="18"/>
  <c r="W81" i="18"/>
  <c r="W80" i="18"/>
  <c r="W79" i="18"/>
  <c r="K75" i="18"/>
  <c r="F73" i="18"/>
  <c r="C67" i="18"/>
  <c r="J72" i="18" s="1"/>
  <c r="B44" i="18"/>
  <c r="C44" i="18" s="1"/>
  <c r="F43" i="18"/>
  <c r="G42" i="18"/>
  <c r="B5" i="18"/>
  <c r="R81" i="20" l="1"/>
  <c r="S81" i="20" s="1"/>
  <c r="T81" i="20" s="1"/>
  <c r="U81" i="20" s="1"/>
  <c r="K72" i="20"/>
  <c r="H85" i="20" s="1"/>
  <c r="I79" i="20"/>
  <c r="E44" i="20"/>
  <c r="F44" i="20" s="1"/>
  <c r="E72" i="20"/>
  <c r="R81" i="19"/>
  <c r="S81" i="19" s="1"/>
  <c r="T81" i="19" s="1"/>
  <c r="U81" i="19" s="1"/>
  <c r="K72" i="19"/>
  <c r="I79" i="19"/>
  <c r="E44" i="19"/>
  <c r="F44" i="19" s="1"/>
  <c r="E72" i="19"/>
  <c r="E44" i="18"/>
  <c r="F44" i="18" s="1"/>
  <c r="E43" i="18"/>
  <c r="F45" i="18" s="1"/>
  <c r="K72" i="18"/>
  <c r="R81" i="18"/>
  <c r="S81" i="18" s="1"/>
  <c r="T81" i="18" s="1"/>
  <c r="U81" i="18" s="1"/>
  <c r="I79" i="18" s="1"/>
  <c r="E72" i="18"/>
  <c r="C2" i="14"/>
  <c r="A27" i="14"/>
  <c r="J27" i="14"/>
  <c r="H27" i="14"/>
  <c r="G27" i="14"/>
  <c r="F27" i="14"/>
  <c r="C27" i="14"/>
  <c r="B27" i="14"/>
  <c r="L9" i="14"/>
  <c r="K9" i="14"/>
  <c r="J9" i="14"/>
  <c r="I9" i="14"/>
  <c r="H9" i="14"/>
  <c r="G9" i="14"/>
  <c r="F9" i="14"/>
  <c r="E9" i="14"/>
  <c r="D9" i="14"/>
  <c r="L6" i="14"/>
  <c r="K6" i="14"/>
  <c r="J6" i="14"/>
  <c r="I6" i="14"/>
  <c r="H6" i="14"/>
  <c r="G6" i="14"/>
  <c r="F6" i="14"/>
  <c r="E6" i="14"/>
  <c r="D6" i="14"/>
  <c r="C6" i="14"/>
  <c r="A28" i="14"/>
  <c r="D120" i="17"/>
  <c r="H83" i="17"/>
  <c r="C83" i="17"/>
  <c r="W82" i="17"/>
  <c r="W81" i="17"/>
  <c r="W80" i="17"/>
  <c r="K28" i="14" s="1"/>
  <c r="W79" i="17"/>
  <c r="K75" i="17"/>
  <c r="F73" i="17"/>
  <c r="C67" i="17"/>
  <c r="J72" i="17" s="1"/>
  <c r="B44" i="17"/>
  <c r="C44" i="17" s="1"/>
  <c r="E43" i="17" s="1"/>
  <c r="B5" i="17"/>
  <c r="B5" i="12"/>
  <c r="C5" i="14"/>
  <c r="L5" i="14"/>
  <c r="K5" i="14"/>
  <c r="J5" i="14"/>
  <c r="I5" i="14"/>
  <c r="H5" i="14"/>
  <c r="G5" i="14"/>
  <c r="F5" i="14"/>
  <c r="E5" i="14"/>
  <c r="D5" i="14"/>
  <c r="H19" i="13"/>
  <c r="E27" i="14"/>
  <c r="D27" i="14"/>
  <c r="W81" i="12"/>
  <c r="K27" i="14" s="1"/>
  <c r="W80" i="12"/>
  <c r="W82" i="12"/>
  <c r="W79" i="12"/>
  <c r="H83" i="12"/>
  <c r="C83" i="12"/>
  <c r="K75" i="12"/>
  <c r="F73" i="12"/>
  <c r="H85" i="18" l="1"/>
  <c r="R82" i="20"/>
  <c r="S82" i="20" s="1"/>
  <c r="U82" i="20" s="1"/>
  <c r="R80" i="20"/>
  <c r="S80" i="20" s="1"/>
  <c r="T80" i="20" s="1"/>
  <c r="U80" i="20" s="1"/>
  <c r="F72" i="20"/>
  <c r="R79" i="20"/>
  <c r="S79" i="20" s="1"/>
  <c r="T79" i="20" s="1"/>
  <c r="U79" i="20" s="1"/>
  <c r="D79" i="20"/>
  <c r="I80" i="20"/>
  <c r="X81" i="20"/>
  <c r="R82" i="19"/>
  <c r="S82" i="19" s="1"/>
  <c r="U82" i="19" s="1"/>
  <c r="R80" i="19"/>
  <c r="S80" i="19" s="1"/>
  <c r="T80" i="19" s="1"/>
  <c r="U80" i="19" s="1"/>
  <c r="F72" i="19"/>
  <c r="R79" i="19"/>
  <c r="S79" i="19" s="1"/>
  <c r="T79" i="19" s="1"/>
  <c r="U79" i="19" s="1"/>
  <c r="D79" i="19"/>
  <c r="I80" i="19"/>
  <c r="H85" i="19" s="1"/>
  <c r="X81" i="19"/>
  <c r="L30" i="14" s="1"/>
  <c r="R82" i="18"/>
  <c r="S82" i="18" s="1"/>
  <c r="U82" i="18" s="1"/>
  <c r="D79" i="18" s="1"/>
  <c r="R80" i="18"/>
  <c r="S80" i="18" s="1"/>
  <c r="T80" i="18" s="1"/>
  <c r="U80" i="18" s="1"/>
  <c r="F72" i="18"/>
  <c r="R79" i="18"/>
  <c r="S79" i="18" s="1"/>
  <c r="T79" i="18" s="1"/>
  <c r="U79" i="18" s="1"/>
  <c r="I80" i="18"/>
  <c r="X81" i="18"/>
  <c r="R81" i="17"/>
  <c r="S81" i="17" s="1"/>
  <c r="T81" i="17" s="1"/>
  <c r="U81" i="17" s="1"/>
  <c r="I79" i="17"/>
  <c r="K72" i="17"/>
  <c r="F43" i="17"/>
  <c r="F45" i="17"/>
  <c r="G42" i="17" s="1"/>
  <c r="E44" i="17"/>
  <c r="F44" i="17" s="1"/>
  <c r="E72" i="17"/>
  <c r="Z81" i="20" l="1"/>
  <c r="Y81" i="20"/>
  <c r="D80" i="20"/>
  <c r="C85" i="20" s="1"/>
  <c r="X80" i="20"/>
  <c r="X82" i="20"/>
  <c r="X79" i="20"/>
  <c r="L31" i="14" s="1"/>
  <c r="Y81" i="19"/>
  <c r="M30" i="14" s="1"/>
  <c r="D80" i="19"/>
  <c r="X79" i="19"/>
  <c r="X82" i="19"/>
  <c r="X80" i="19"/>
  <c r="C85" i="19"/>
  <c r="Z81" i="18"/>
  <c r="Y81" i="18"/>
  <c r="X79" i="18"/>
  <c r="X82" i="18"/>
  <c r="L29" i="14" s="1"/>
  <c r="D80" i="18"/>
  <c r="C85" i="18" s="1"/>
  <c r="X80" i="18"/>
  <c r="R82" i="17"/>
  <c r="S82" i="17" s="1"/>
  <c r="U82" i="17" s="1"/>
  <c r="R80" i="17"/>
  <c r="S80" i="17" s="1"/>
  <c r="T80" i="17" s="1"/>
  <c r="U80" i="17" s="1"/>
  <c r="F72" i="17"/>
  <c r="R79" i="17"/>
  <c r="S79" i="17" s="1"/>
  <c r="T79" i="17" s="1"/>
  <c r="U79" i="17" s="1"/>
  <c r="D79" i="17"/>
  <c r="I80" i="17"/>
  <c r="H85" i="17" s="1"/>
  <c r="X81" i="17"/>
  <c r="Z81" i="19" l="1"/>
  <c r="N30" i="14" s="1"/>
  <c r="M29" i="14"/>
  <c r="Y82" i="20"/>
  <c r="Z82" i="20" s="1"/>
  <c r="Y79" i="20"/>
  <c r="Y80" i="20"/>
  <c r="Z80" i="20" s="1"/>
  <c r="Z82" i="19"/>
  <c r="Y82" i="19"/>
  <c r="Y79" i="19"/>
  <c r="Z79" i="19"/>
  <c r="Y80" i="19"/>
  <c r="Z80" i="19" s="1"/>
  <c r="Y80" i="18"/>
  <c r="Z80" i="18" s="1"/>
  <c r="Y82" i="18"/>
  <c r="Z82" i="18" s="1"/>
  <c r="N29" i="14" s="1"/>
  <c r="Y79" i="18"/>
  <c r="Z79" i="18" s="1"/>
  <c r="Y81" i="17"/>
  <c r="Z81" i="17" s="1"/>
  <c r="X79" i="17"/>
  <c r="D80" i="17"/>
  <c r="C85" i="17" s="1"/>
  <c r="X82" i="17"/>
  <c r="X80" i="17"/>
  <c r="L28" i="14" s="1"/>
  <c r="Z79" i="20" l="1"/>
  <c r="N31" i="14" s="1"/>
  <c r="M31" i="14"/>
  <c r="Y82" i="17"/>
  <c r="Y80" i="17"/>
  <c r="Y79" i="17"/>
  <c r="Z79" i="17" s="1"/>
  <c r="Z80" i="17" l="1"/>
  <c r="N28" i="14" s="1"/>
  <c r="M28" i="14"/>
  <c r="Z82" i="17"/>
  <c r="C67" i="12"/>
  <c r="E72" i="12" s="1"/>
  <c r="B44" i="12"/>
  <c r="C44" i="12" s="1"/>
  <c r="E44" i="12" s="1"/>
  <c r="F44" i="12" s="1"/>
  <c r="I8" i="13"/>
  <c r="D120" i="12"/>
  <c r="F72" i="12" l="1"/>
  <c r="J72" i="12"/>
  <c r="K72" i="12" s="1"/>
  <c r="R80" i="12"/>
  <c r="S80" i="12" s="1"/>
  <c r="T80" i="12" s="1"/>
  <c r="U80" i="12" s="1"/>
  <c r="E43" i="12"/>
  <c r="F45" i="12" s="1"/>
  <c r="D79" i="12" l="1"/>
  <c r="R81" i="12"/>
  <c r="S81" i="12" s="1"/>
  <c r="T81" i="12" s="1"/>
  <c r="U81" i="12" s="1"/>
  <c r="I79" i="12" s="1"/>
  <c r="R82" i="12"/>
  <c r="S82" i="12" s="1"/>
  <c r="U82" i="12" s="1"/>
  <c r="R79" i="12"/>
  <c r="S79" i="12" s="1"/>
  <c r="T79" i="12" s="1"/>
  <c r="U79" i="12" s="1"/>
  <c r="F43" i="12"/>
  <c r="G42" i="12" s="1"/>
  <c r="A29" i="14"/>
  <c r="X79" i="12" l="1"/>
  <c r="X80" i="12"/>
  <c r="X82" i="12"/>
  <c r="I80" i="12"/>
  <c r="H85" i="12" s="1"/>
  <c r="X81" i="12"/>
  <c r="L27" i="14" s="1"/>
  <c r="D80" i="12"/>
  <c r="C85" i="12" s="1"/>
  <c r="A31" i="14"/>
  <c r="A30" i="14"/>
  <c r="Y81" i="12" l="1"/>
  <c r="Y80" i="12"/>
  <c r="Z80" i="12" s="1"/>
  <c r="Y82" i="12"/>
  <c r="Z82" i="12" s="1"/>
  <c r="Y79" i="12"/>
  <c r="Z79" i="12" s="1"/>
  <c r="I10" i="13"/>
  <c r="Z81" i="12" l="1"/>
  <c r="N27" i="14" s="1"/>
  <c r="M27" i="14"/>
</calcChain>
</file>

<file path=xl/sharedStrings.xml><?xml version="1.0" encoding="utf-8"?>
<sst xmlns="http://schemas.openxmlformats.org/spreadsheetml/2006/main" count="1044" uniqueCount="150">
  <si>
    <t>確認</t>
    <rPh sb="0" eb="2">
      <t>カクニン</t>
    </rPh>
    <phoneticPr fontId="1"/>
  </si>
  <si>
    <t>未確認</t>
    <rPh sb="0" eb="1">
      <t>ミ</t>
    </rPh>
    <rPh sb="1" eb="3">
      <t>カクニン</t>
    </rPh>
    <phoneticPr fontId="1"/>
  </si>
  <si>
    <t>利用者登録</t>
    <phoneticPr fontId="1"/>
  </si>
  <si>
    <t>利用者ID</t>
    <rPh sb="0" eb="3">
      <t>リヨウシャ</t>
    </rPh>
    <phoneticPr fontId="1"/>
  </si>
  <si>
    <t>【確認事項】</t>
    <rPh sb="1" eb="3">
      <t>カクニン</t>
    </rPh>
    <rPh sb="3" eb="5">
      <t>ジコウ</t>
    </rPh>
    <phoneticPr fontId="1"/>
  </si>
  <si>
    <t>①最低限登録すべき事項</t>
    <rPh sb="1" eb="4">
      <t>サイテイゲン</t>
    </rPh>
    <rPh sb="4" eb="6">
      <t>トウロク</t>
    </rPh>
    <rPh sb="9" eb="11">
      <t>ジコウ</t>
    </rPh>
    <phoneticPr fontId="1"/>
  </si>
  <si>
    <t>申請No</t>
    <rPh sb="0" eb="2">
      <t>シンセイ</t>
    </rPh>
    <phoneticPr fontId="1"/>
  </si>
  <si>
    <t>（email）</t>
    <phoneticPr fontId="1"/>
  </si>
  <si>
    <t>②書類等による本人確認</t>
    <rPh sb="1" eb="3">
      <t>ショルイ</t>
    </rPh>
    <rPh sb="3" eb="4">
      <t>トウ</t>
    </rPh>
    <phoneticPr fontId="1"/>
  </si>
  <si>
    <t>（セルをクリックして選択）</t>
    <rPh sb="10" eb="12">
      <t>センタク</t>
    </rPh>
    <phoneticPr fontId="1"/>
  </si>
  <si>
    <t>　　※利用登録時に確認している場合は重複して確認する必要はありません</t>
    <rPh sb="3" eb="7">
      <t>リヨウトウロク</t>
    </rPh>
    <rPh sb="7" eb="8">
      <t>ジ</t>
    </rPh>
    <rPh sb="9" eb="11">
      <t>カクニン</t>
    </rPh>
    <rPh sb="15" eb="17">
      <t>バアイ</t>
    </rPh>
    <rPh sb="18" eb="20">
      <t>ジュウフク</t>
    </rPh>
    <rPh sb="22" eb="24">
      <t>カクニン</t>
    </rPh>
    <rPh sb="26" eb="28">
      <t>ヒツヨウ</t>
    </rPh>
    <phoneticPr fontId="1"/>
  </si>
  <si>
    <t>③利用規約への同意</t>
    <rPh sb="1" eb="3">
      <t>リヨウ</t>
    </rPh>
    <rPh sb="3" eb="5">
      <t>キヤク</t>
    </rPh>
    <rPh sb="7" eb="9">
      <t>ドウイ</t>
    </rPh>
    <phoneticPr fontId="1"/>
  </si>
  <si>
    <t>　　※利用者登録時に同意を得ている場合は重複して確認する必要はありません</t>
    <rPh sb="3" eb="6">
      <t>リヨウシャ</t>
    </rPh>
    <rPh sb="6" eb="9">
      <t>トウロクジ</t>
    </rPh>
    <rPh sb="10" eb="12">
      <t>ドウイ</t>
    </rPh>
    <rPh sb="13" eb="14">
      <t>エ</t>
    </rPh>
    <rPh sb="17" eb="19">
      <t>バアイ</t>
    </rPh>
    <rPh sb="20" eb="22">
      <t>ジュウフク</t>
    </rPh>
    <rPh sb="24" eb="26">
      <t>カクニン</t>
    </rPh>
    <rPh sb="28" eb="30">
      <t>ヒツヨウ</t>
    </rPh>
    <phoneticPr fontId="1"/>
  </si>
  <si>
    <t>受付日</t>
    <rPh sb="0" eb="2">
      <t>ウケツケ</t>
    </rPh>
    <rPh sb="2" eb="3">
      <t>ビ</t>
    </rPh>
    <phoneticPr fontId="1"/>
  </si>
  <si>
    <t>申込ID</t>
    <rPh sb="0" eb="2">
      <t>モウシコミ</t>
    </rPh>
    <phoneticPr fontId="1"/>
  </si>
  <si>
    <t>①申込内容の
記入</t>
    <phoneticPr fontId="1"/>
  </si>
  <si>
    <t>②送信対象外
資料の確認</t>
    <rPh sb="1" eb="3">
      <t>ソウシン</t>
    </rPh>
    <rPh sb="3" eb="6">
      <t>タイショウガイ</t>
    </rPh>
    <rPh sb="7" eb="9">
      <t>シリョウ</t>
    </rPh>
    <rPh sb="10" eb="12">
      <t>カクニン</t>
    </rPh>
    <phoneticPr fontId="1"/>
  </si>
  <si>
    <t>③補償金要否
判断</t>
    <rPh sb="1" eb="4">
      <t>ホショウキン</t>
    </rPh>
    <rPh sb="4" eb="6">
      <t>ヨウヒ</t>
    </rPh>
    <rPh sb="7" eb="9">
      <t>ハンダン</t>
    </rPh>
    <phoneticPr fontId="1"/>
  </si>
  <si>
    <t>④複製箇所の
確認、記録</t>
    <phoneticPr fontId="1"/>
  </si>
  <si>
    <t>⑤補償金額の
計算</t>
    <rPh sb="1" eb="3">
      <t>ホショウ</t>
    </rPh>
    <rPh sb="3" eb="5">
      <t>キンガク</t>
    </rPh>
    <rPh sb="7" eb="9">
      <t>ケイサン</t>
    </rPh>
    <phoneticPr fontId="1"/>
  </si>
  <si>
    <t>⑥利用料金
（補償金、手数料）
の請求</t>
    <phoneticPr fontId="1"/>
  </si>
  <si>
    <t>⑦利用料金
（補償金、手数料）の入金確認</t>
    <phoneticPr fontId="1"/>
  </si>
  <si>
    <t>⑧解像度の調整</t>
    <phoneticPr fontId="1"/>
  </si>
  <si>
    <t>⑨ヘッダー、フッターへのID等の挿入</t>
    <phoneticPr fontId="1"/>
  </si>
  <si>
    <t>⑩利用者へのデータ送信</t>
    <phoneticPr fontId="1"/>
  </si>
  <si>
    <t>資料１</t>
    <phoneticPr fontId="1"/>
  </si>
  <si>
    <t>資料2</t>
    <phoneticPr fontId="1"/>
  </si>
  <si>
    <t>資料3</t>
    <phoneticPr fontId="1"/>
  </si>
  <si>
    <t>資料4</t>
    <phoneticPr fontId="1"/>
  </si>
  <si>
    <t>資料5</t>
    <phoneticPr fontId="1"/>
  </si>
  <si>
    <t>利用者情報</t>
    <rPh sb="0" eb="3">
      <t>リヨウシャ</t>
    </rPh>
    <rPh sb="3" eb="5">
      <t>ジョウホウ</t>
    </rPh>
    <phoneticPr fontId="1"/>
  </si>
  <si>
    <t>書誌情報</t>
    <rPh sb="0" eb="2">
      <t>ショシ</t>
    </rPh>
    <rPh sb="2" eb="4">
      <t>ジョウホウ</t>
    </rPh>
    <phoneticPr fontId="1"/>
  </si>
  <si>
    <t>申込情報</t>
    <rPh sb="0" eb="2">
      <t>モウシコ</t>
    </rPh>
    <rPh sb="2" eb="4">
      <t>ジョウホウ</t>
    </rPh>
    <phoneticPr fontId="1"/>
  </si>
  <si>
    <t>補償金情報</t>
    <rPh sb="0" eb="3">
      <t>ホショウキン</t>
    </rPh>
    <rPh sb="3" eb="5">
      <t>ジョウホウ</t>
    </rPh>
    <phoneticPr fontId="1"/>
  </si>
  <si>
    <t>管理番号</t>
    <rPh sb="0" eb="4">
      <t>カンリバンゴウ</t>
    </rPh>
    <phoneticPr fontId="1"/>
  </si>
  <si>
    <t>著作物又は資料のタイトル</t>
    <phoneticPr fontId="1"/>
  </si>
  <si>
    <t>出版者</t>
    <phoneticPr fontId="1"/>
  </si>
  <si>
    <t>出版年月</t>
    <phoneticPr fontId="1"/>
  </si>
  <si>
    <t>巻号情報</t>
    <rPh sb="2" eb="4">
      <t>ジョウホウ</t>
    </rPh>
    <phoneticPr fontId="1"/>
  </si>
  <si>
    <t>ISBN/ISSN</t>
    <phoneticPr fontId="1"/>
  </si>
  <si>
    <t>特定図書館等における請求記号等</t>
    <rPh sb="0" eb="2">
      <t>トクテイ</t>
    </rPh>
    <rPh sb="2" eb="5">
      <t>トショカン</t>
    </rPh>
    <rPh sb="5" eb="6">
      <t>トウ</t>
    </rPh>
    <rPh sb="10" eb="14">
      <t>セイキュウキゴウ</t>
    </rPh>
    <rPh sb="14" eb="15">
      <t>トウ</t>
    </rPh>
    <phoneticPr fontId="1"/>
  </si>
  <si>
    <t>備考</t>
    <rPh sb="0" eb="2">
      <t>ビコウ</t>
    </rPh>
    <phoneticPr fontId="1"/>
  </si>
  <si>
    <t>ページ又は複写箇所が特定できる論文名等の情報</t>
    <rPh sb="3" eb="4">
      <t>マタ</t>
    </rPh>
    <rPh sb="5" eb="7">
      <t>フクシャ</t>
    </rPh>
    <rPh sb="7" eb="9">
      <t>カショ</t>
    </rPh>
    <rPh sb="10" eb="12">
      <t>トクテイ</t>
    </rPh>
    <rPh sb="15" eb="18">
      <t>ロンブンメイ</t>
    </rPh>
    <rPh sb="18" eb="19">
      <t>ナド</t>
    </rPh>
    <rPh sb="20" eb="22">
      <t>ジョウホウ</t>
    </rPh>
    <phoneticPr fontId="1"/>
  </si>
  <si>
    <t>補償金の種別</t>
    <rPh sb="0" eb="3">
      <t>ホショウキン</t>
    </rPh>
    <rPh sb="4" eb="6">
      <t>シュベツ</t>
    </rPh>
    <phoneticPr fontId="1"/>
  </si>
  <si>
    <t>補償金の対象になるページ数</t>
    <rPh sb="0" eb="3">
      <t>ホショウキン</t>
    </rPh>
    <rPh sb="4" eb="6">
      <t>タイショウ</t>
    </rPh>
    <rPh sb="12" eb="13">
      <t>スウ</t>
    </rPh>
    <phoneticPr fontId="1"/>
  </si>
  <si>
    <t>補償金額</t>
    <rPh sb="0" eb="3">
      <t>ホショウキン</t>
    </rPh>
    <rPh sb="3" eb="4">
      <t>ガク</t>
    </rPh>
    <phoneticPr fontId="1"/>
  </si>
  <si>
    <t>補償金額消費税</t>
    <rPh sb="0" eb="3">
      <t>ホショウキン</t>
    </rPh>
    <rPh sb="3" eb="4">
      <t>ガク</t>
    </rPh>
    <rPh sb="4" eb="7">
      <t>ショウヒゼイ</t>
    </rPh>
    <phoneticPr fontId="1"/>
  </si>
  <si>
    <t>補償金額（税込）</t>
    <rPh sb="0" eb="3">
      <t>ホショウキン</t>
    </rPh>
    <rPh sb="3" eb="4">
      <t>ガク</t>
    </rPh>
    <rPh sb="5" eb="7">
      <t>ゼイコ</t>
    </rPh>
    <phoneticPr fontId="1"/>
  </si>
  <si>
    <t>必須</t>
    <rPh sb="0" eb="2">
      <t>ヒッス</t>
    </rPh>
    <phoneticPr fontId="1"/>
  </si>
  <si>
    <t>可能な限り記録</t>
    <rPh sb="0" eb="2">
      <t>カノウ</t>
    </rPh>
    <rPh sb="3" eb="4">
      <t>カギ</t>
    </rPh>
    <rPh sb="5" eb="7">
      <t>キロク</t>
    </rPh>
    <phoneticPr fontId="1"/>
  </si>
  <si>
    <t>任意</t>
    <rPh sb="0" eb="2">
      <t>ニンイ</t>
    </rPh>
    <phoneticPr fontId="1"/>
  </si>
  <si>
    <t>必須（あれば）</t>
    <rPh sb="0" eb="2">
      <t>ヒッス</t>
    </rPh>
    <phoneticPr fontId="1"/>
  </si>
  <si>
    <t>資料①</t>
    <rPh sb="0" eb="2">
      <t>シリョウ</t>
    </rPh>
    <phoneticPr fontId="1"/>
  </si>
  <si>
    <t>未</t>
    <rPh sb="0" eb="1">
      <t>ミ</t>
    </rPh>
    <phoneticPr fontId="1"/>
  </si>
  <si>
    <t>未処理</t>
    <rPh sb="0" eb="3">
      <t>ミショリ</t>
    </rPh>
    <phoneticPr fontId="1"/>
  </si>
  <si>
    <t>新聞</t>
  </si>
  <si>
    <t>必要</t>
    <rPh sb="0" eb="2">
      <t>ヒツヨウ</t>
    </rPh>
    <phoneticPr fontId="1"/>
  </si>
  <si>
    <t>未確認</t>
    <rPh sb="0" eb="3">
      <t>ミカクニン</t>
    </rPh>
    <phoneticPr fontId="1"/>
  </si>
  <si>
    <t>未保存</t>
    <rPh sb="0" eb="3">
      <t>ミホゾン</t>
    </rPh>
    <phoneticPr fontId="1"/>
  </si>
  <si>
    <t>完了</t>
    <rPh sb="0" eb="2">
      <t>カンリョウ</t>
    </rPh>
    <phoneticPr fontId="1"/>
  </si>
  <si>
    <t>済</t>
    <rPh sb="0" eb="1">
      <t>スミ</t>
    </rPh>
    <phoneticPr fontId="1"/>
  </si>
  <si>
    <t>定期刊行物（雑誌を含む）</t>
  </si>
  <si>
    <t>必要なし</t>
    <rPh sb="0" eb="2">
      <t>ヒツヨウ</t>
    </rPh>
    <phoneticPr fontId="1"/>
  </si>
  <si>
    <t>作成</t>
    <rPh sb="0" eb="2">
      <t>サクセイ</t>
    </rPh>
    <phoneticPr fontId="1"/>
  </si>
  <si>
    <t>保存</t>
    <rPh sb="0" eb="2">
      <t>ホゾン</t>
    </rPh>
    <phoneticPr fontId="1"/>
  </si>
  <si>
    <t>謝絶</t>
    <rPh sb="0" eb="2">
      <t>シャゼツ</t>
    </rPh>
    <phoneticPr fontId="1"/>
  </si>
  <si>
    <t>補償金なし</t>
    <rPh sb="0" eb="3">
      <t>ホショウキン</t>
    </rPh>
    <phoneticPr fontId="1"/>
  </si>
  <si>
    <t>本体価格が明示されている図書</t>
  </si>
  <si>
    <t>申請１</t>
    <rPh sb="0" eb="2">
      <t>シンセイ</t>
    </rPh>
    <phoneticPr fontId="1"/>
  </si>
  <si>
    <t>管理シート</t>
    <rPh sb="0" eb="2">
      <t>カンリ</t>
    </rPh>
    <phoneticPr fontId="1"/>
  </si>
  <si>
    <t>資料１</t>
    <rPh sb="0" eb="2">
      <t>シリョウ</t>
    </rPh>
    <phoneticPr fontId="1"/>
  </si>
  <si>
    <t>資料２</t>
    <rPh sb="0" eb="2">
      <t>シリョウ</t>
    </rPh>
    <phoneticPr fontId="1"/>
  </si>
  <si>
    <t>資料３</t>
    <rPh sb="0" eb="2">
      <t>シリョウ</t>
    </rPh>
    <phoneticPr fontId="1"/>
  </si>
  <si>
    <t>資料４</t>
    <rPh sb="0" eb="2">
      <t>シリョウ</t>
    </rPh>
    <phoneticPr fontId="1"/>
  </si>
  <si>
    <t>資料５</t>
    <rPh sb="0" eb="2">
      <t>シリョウ</t>
    </rPh>
    <phoneticPr fontId="1"/>
  </si>
  <si>
    <t>上記以外（本体価格不明図書・脚本/台本含む限定頒布出版物・海外出版物等）</t>
  </si>
  <si>
    <t>該当ページへ移動</t>
    <rPh sb="0" eb="2">
      <t>ガイトウ</t>
    </rPh>
    <rPh sb="6" eb="8">
      <t>イドウ</t>
    </rPh>
    <phoneticPr fontId="1"/>
  </si>
  <si>
    <t>①申込内容の記入</t>
    <rPh sb="1" eb="3">
      <t>モウシコミ</t>
    </rPh>
    <rPh sb="3" eb="5">
      <t>ナイヨウ</t>
    </rPh>
    <rPh sb="6" eb="8">
      <t>キニュウ</t>
    </rPh>
    <phoneticPr fontId="1"/>
  </si>
  <si>
    <t>確認欄</t>
    <rPh sb="0" eb="2">
      <t>カクニン</t>
    </rPh>
    <rPh sb="2" eb="3">
      <t>ラン</t>
    </rPh>
    <phoneticPr fontId="1"/>
  </si>
  <si>
    <t>利用者申込欄（申込用紙に合わせて変更ください）</t>
    <rPh sb="0" eb="3">
      <t>リヨウシャ</t>
    </rPh>
    <rPh sb="3" eb="5">
      <t>モウシコミ</t>
    </rPh>
    <rPh sb="5" eb="6">
      <t>ラン</t>
    </rPh>
    <rPh sb="7" eb="9">
      <t>モウシコミ</t>
    </rPh>
    <rPh sb="9" eb="11">
      <t>ヨウシ</t>
    </rPh>
    <rPh sb="12" eb="13">
      <t>ア</t>
    </rPh>
    <rPh sb="16" eb="18">
      <t>ヘンコウ</t>
    </rPh>
    <phoneticPr fontId="1"/>
  </si>
  <si>
    <t>タイトル</t>
    <phoneticPr fontId="1"/>
  </si>
  <si>
    <t>巻号情報</t>
    <rPh sb="0" eb="2">
      <t>カンゴウ</t>
    </rPh>
    <rPh sb="2" eb="4">
      <t>ジョウホウ</t>
    </rPh>
    <phoneticPr fontId="1"/>
  </si>
  <si>
    <t>ページ（数）</t>
    <rPh sb="4" eb="5">
      <t>スウ</t>
    </rPh>
    <phoneticPr fontId="1"/>
  </si>
  <si>
    <t>論文名</t>
    <rPh sb="0" eb="2">
      <t>ロンブン</t>
    </rPh>
    <rPh sb="2" eb="3">
      <t>メイ</t>
    </rPh>
    <phoneticPr fontId="1"/>
  </si>
  <si>
    <t>著作者名等</t>
    <rPh sb="0" eb="4">
      <t>チョサクシャメイ</t>
    </rPh>
    <rPh sb="4" eb="5">
      <t>トウ</t>
    </rPh>
    <phoneticPr fontId="1"/>
  </si>
  <si>
    <t>②送信対象外資料の確認</t>
    <rPh sb="1" eb="3">
      <t>ソウシン</t>
    </rPh>
    <rPh sb="3" eb="6">
      <t>タイショウガイ</t>
    </rPh>
    <rPh sb="6" eb="8">
      <t>シリョウ</t>
    </rPh>
    <rPh sb="9" eb="11">
      <t>カクニン</t>
    </rPh>
    <phoneticPr fontId="1"/>
  </si>
  <si>
    <t>A:法第３１条第２項ただし書への該当（注意：随時更新されます）</t>
    <rPh sb="2" eb="3">
      <t>ホウ</t>
    </rPh>
    <rPh sb="3" eb="4">
      <t>ダイ</t>
    </rPh>
    <rPh sb="6" eb="7">
      <t>ジョウ</t>
    </rPh>
    <rPh sb="7" eb="8">
      <t>ダイ</t>
    </rPh>
    <rPh sb="9" eb="10">
      <t>コウ</t>
    </rPh>
    <rPh sb="13" eb="14">
      <t>ショ</t>
    </rPh>
    <rPh sb="16" eb="18">
      <t>ガイトウ</t>
    </rPh>
    <rPh sb="19" eb="21">
      <t>チュウイ</t>
    </rPh>
    <rPh sb="22" eb="24">
      <t>ズイジ</t>
    </rPh>
    <rPh sb="24" eb="26">
      <t>コウシン</t>
    </rPh>
    <phoneticPr fontId="1"/>
  </si>
  <si>
    <t>※2024年3月29日時点では未公表ですが、指定管理団体（SARLIB）よりURLが公表される予定です。</t>
    <phoneticPr fontId="1"/>
  </si>
  <si>
    <t>B:楽譜（各特定図書館の分類による）</t>
    <rPh sb="2" eb="4">
      <t>ガクフ</t>
    </rPh>
    <rPh sb="5" eb="8">
      <t>カクトクテイ</t>
    </rPh>
    <rPh sb="8" eb="11">
      <t>トショカン</t>
    </rPh>
    <rPh sb="12" eb="14">
      <t>ブンルイ</t>
    </rPh>
    <phoneticPr fontId="1"/>
  </si>
  <si>
    <t>C:地図（各特定図書館の分類による）</t>
    <rPh sb="2" eb="4">
      <t>チズ</t>
    </rPh>
    <phoneticPr fontId="1"/>
  </si>
  <si>
    <t>D：写真集（各特定図書館の分類による）</t>
    <rPh sb="2" eb="5">
      <t>シャシンシュウ</t>
    </rPh>
    <phoneticPr fontId="1"/>
  </si>
  <si>
    <t>E：画集（各特定図書館の分類による）</t>
    <rPh sb="2" eb="4">
      <t>ガシュウ</t>
    </rPh>
    <phoneticPr fontId="1"/>
  </si>
  <si>
    <t>③補償金要否判断</t>
    <rPh sb="1" eb="4">
      <t>ホショウキン</t>
    </rPh>
    <rPh sb="4" eb="6">
      <t>ヨウヒ</t>
    </rPh>
    <rPh sb="6" eb="8">
      <t>ハンダン</t>
    </rPh>
    <phoneticPr fontId="1"/>
  </si>
  <si>
    <r>
      <t>著作者の没年調査（ページ右側詳細記載）</t>
    </r>
    <r>
      <rPr>
        <b/>
        <vertAlign val="superscript"/>
        <sz val="11"/>
        <color theme="1"/>
        <rFont val="BIZ UDPゴシック"/>
        <family val="3"/>
        <charset val="128"/>
      </rPr>
      <t>※</t>
    </r>
    <rPh sb="0" eb="3">
      <t>チョサクシャ</t>
    </rPh>
    <rPh sb="4" eb="6">
      <t>ボツネン</t>
    </rPh>
    <rPh sb="6" eb="8">
      <t>チョウサ</t>
    </rPh>
    <rPh sb="12" eb="14">
      <t>ミギガワ</t>
    </rPh>
    <rPh sb="14" eb="16">
      <t>ショウサイ</t>
    </rPh>
    <rPh sb="16" eb="18">
      <t>キサイ</t>
    </rPh>
    <phoneticPr fontId="1"/>
  </si>
  <si>
    <t>出版書誌データベース（Books)</t>
    <rPh sb="0" eb="2">
      <t>シュッパン</t>
    </rPh>
    <rPh sb="2" eb="4">
      <t>ショシ</t>
    </rPh>
    <phoneticPr fontId="1"/>
  </si>
  <si>
    <t>https://www.books.or.jp/</t>
    <phoneticPr fontId="1"/>
  </si>
  <si>
    <t>NDL-Authorities</t>
    <phoneticPr fontId="1"/>
  </si>
  <si>
    <t>https://id.ndl.go.jp/auth/ndla</t>
    <phoneticPr fontId="1"/>
  </si>
  <si>
    <t>発行年</t>
    <rPh sb="0" eb="3">
      <t>ハッコウネン</t>
    </rPh>
    <phoneticPr fontId="1"/>
  </si>
  <si>
    <r>
      <rPr>
        <sz val="10"/>
        <color theme="1"/>
        <rFont val="BIZ UDPゴシック"/>
        <family val="3"/>
        <charset val="128"/>
      </rPr>
      <t>没年</t>
    </r>
    <r>
      <rPr>
        <sz val="9"/>
        <color theme="1"/>
        <rFont val="BIZ UDPゴシック"/>
        <family val="3"/>
        <charset val="128"/>
      </rPr>
      <t xml:space="preserve">
※</t>
    </r>
    <r>
      <rPr>
        <sz val="8"/>
        <color theme="1"/>
        <rFont val="BIZ UDPゴシック"/>
        <family val="3"/>
        <charset val="128"/>
      </rPr>
      <t>不明の場合は1900を入力</t>
    </r>
    <rPh sb="0" eb="2">
      <t>ボツネン</t>
    </rPh>
    <rPh sb="4" eb="6">
      <t>フメイ</t>
    </rPh>
    <rPh sb="7" eb="9">
      <t>バアイ</t>
    </rPh>
    <rPh sb="15" eb="17">
      <t>ニュウリョク</t>
    </rPh>
    <phoneticPr fontId="1"/>
  </si>
  <si>
    <t>著作権</t>
    <rPh sb="0" eb="3">
      <t>チョサクケン</t>
    </rPh>
    <phoneticPr fontId="1"/>
  </si>
  <si>
    <t>⇒</t>
    <phoneticPr fontId="1"/>
  </si>
  <si>
    <t>現在（参考）</t>
    <rPh sb="0" eb="2">
      <t>ゲンザイ</t>
    </rPh>
    <rPh sb="3" eb="5">
      <t>サンコウ</t>
    </rPh>
    <phoneticPr fontId="1"/>
  </si>
  <si>
    <t>没後経過年数</t>
    <rPh sb="0" eb="2">
      <t>ボツゴ</t>
    </rPh>
    <rPh sb="2" eb="4">
      <t>ケイカ</t>
    </rPh>
    <rPh sb="4" eb="6">
      <t>ネンスウ</t>
    </rPh>
    <phoneticPr fontId="1"/>
  </si>
  <si>
    <t>発行後経過年数</t>
    <rPh sb="0" eb="2">
      <t>ハッコウ</t>
    </rPh>
    <rPh sb="2" eb="3">
      <t>アト</t>
    </rPh>
    <rPh sb="3" eb="5">
      <t>ケイカ</t>
    </rPh>
    <rPh sb="5" eb="7">
      <t>ネンスウ</t>
    </rPh>
    <phoneticPr fontId="1"/>
  </si>
  <si>
    <t>④複製箇所の確認、記録</t>
    <rPh sb="1" eb="3">
      <t>フクセイ</t>
    </rPh>
    <rPh sb="3" eb="5">
      <t>カショ</t>
    </rPh>
    <rPh sb="6" eb="8">
      <t>カクニン</t>
    </rPh>
    <rPh sb="9" eb="11">
      <t>キロク</t>
    </rPh>
    <phoneticPr fontId="1"/>
  </si>
  <si>
    <t>著作物又は資料のタイトル（必須）</t>
    <rPh sb="13" eb="15">
      <t>ヒッス</t>
    </rPh>
    <phoneticPr fontId="1"/>
  </si>
  <si>
    <t>責任表示（著者・編者）</t>
    <phoneticPr fontId="1"/>
  </si>
  <si>
    <t>あれば必須</t>
    <rPh sb="3" eb="5">
      <t>ヒッス</t>
    </rPh>
    <phoneticPr fontId="1"/>
  </si>
  <si>
    <t>⑤補償金額の計算</t>
    <rPh sb="1" eb="4">
      <t>ホショウキン</t>
    </rPh>
    <rPh sb="4" eb="5">
      <t>ガク</t>
    </rPh>
    <rPh sb="6" eb="8">
      <t>ケイサン</t>
    </rPh>
    <phoneticPr fontId="1"/>
  </si>
  <si>
    <t>※必ず選択してください</t>
    <rPh sb="1" eb="2">
      <t>カナラ</t>
    </rPh>
    <rPh sb="3" eb="5">
      <t>センタク</t>
    </rPh>
    <phoneticPr fontId="1"/>
  </si>
  <si>
    <t>著作物の種類</t>
    <rPh sb="0" eb="3">
      <t>チョサクブツ</t>
    </rPh>
    <rPh sb="4" eb="6">
      <t>シュルイ</t>
    </rPh>
    <phoneticPr fontId="1"/>
  </si>
  <si>
    <r>
      <t>　</t>
    </r>
    <r>
      <rPr>
        <b/>
        <u/>
        <sz val="11"/>
        <color theme="8" tint="-0.249977111117893"/>
        <rFont val="游ゴシック"/>
        <family val="3"/>
        <charset val="128"/>
        <scheme val="minor"/>
      </rPr>
      <t>販売価格の検索はコチラ（クリック）</t>
    </r>
    <rPh sb="1" eb="5">
      <t>ハンバイカカク</t>
    </rPh>
    <rPh sb="6" eb="8">
      <t>ケンサク</t>
    </rPh>
    <phoneticPr fontId="1"/>
  </si>
  <si>
    <t>⇐2024年3月29日時点では未公表ですが、指定管理団体（SARLIB）よりURLが公表される予定です。</t>
    <phoneticPr fontId="1"/>
  </si>
  <si>
    <t>新聞・定期刊行物・上記以外</t>
    <rPh sb="0" eb="2">
      <t>シンブン</t>
    </rPh>
    <rPh sb="3" eb="8">
      <t>テイキカンコウブツ</t>
    </rPh>
    <rPh sb="9" eb="11">
      <t>ジョウキ</t>
    </rPh>
    <rPh sb="11" eb="13">
      <t>イガイ</t>
    </rPh>
    <phoneticPr fontId="1"/>
  </si>
  <si>
    <t>本体価格が明示されている図書</t>
    <rPh sb="0" eb="2">
      <t>ホンタイ</t>
    </rPh>
    <rPh sb="2" eb="4">
      <t>カカク</t>
    </rPh>
    <rPh sb="5" eb="7">
      <t>メイジ</t>
    </rPh>
    <rPh sb="12" eb="14">
      <t>トショ</t>
    </rPh>
    <phoneticPr fontId="1"/>
  </si>
  <si>
    <t>項目</t>
    <rPh sb="0" eb="2">
      <t>コウモク</t>
    </rPh>
    <phoneticPr fontId="1"/>
  </si>
  <si>
    <t>入力欄</t>
    <rPh sb="0" eb="3">
      <t>ニュウリョクラン</t>
    </rPh>
    <phoneticPr fontId="1"/>
  </si>
  <si>
    <t>図書館資料の種類</t>
  </si>
  <si>
    <t>公衆送信を行う頁数</t>
    <rPh sb="0" eb="2">
      <t>コウシュウ</t>
    </rPh>
    <rPh sb="2" eb="4">
      <t>ソウシン</t>
    </rPh>
    <rPh sb="5" eb="6">
      <t>オコナ</t>
    </rPh>
    <rPh sb="7" eb="8">
      <t>ページ</t>
    </rPh>
    <rPh sb="8" eb="9">
      <t>スウ</t>
    </rPh>
    <phoneticPr fontId="1"/>
  </si>
  <si>
    <t>本の総ページ数</t>
    <rPh sb="0" eb="1">
      <t>ホン</t>
    </rPh>
    <rPh sb="2" eb="3">
      <t>ソウ</t>
    </rPh>
    <rPh sb="6" eb="7">
      <t>スウ</t>
    </rPh>
    <phoneticPr fontId="1"/>
  </si>
  <si>
    <t>本体価格</t>
    <rPh sb="0" eb="2">
      <t>ホンタイ</t>
    </rPh>
    <rPh sb="2" eb="4">
      <t>カカク</t>
    </rPh>
    <phoneticPr fontId="1"/>
  </si>
  <si>
    <r>
      <rPr>
        <sz val="8"/>
        <color rgb="FFFF0000"/>
        <rFont val="BIZ UDPゴシック"/>
        <family val="3"/>
        <charset val="128"/>
      </rPr>
      <t>補償金が必要にならない場合</t>
    </r>
    <r>
      <rPr>
        <sz val="8"/>
        <color rgb="FF000000"/>
        <rFont val="BIZ UDPゴシック"/>
        <family val="3"/>
        <charset val="128"/>
      </rPr>
      <t>は右で
「必要なし）を選択</t>
    </r>
    <rPh sb="0" eb="3">
      <t>ホショウキン</t>
    </rPh>
    <rPh sb="4" eb="6">
      <t>ヒツヨウ</t>
    </rPh>
    <rPh sb="11" eb="13">
      <t>バアイ</t>
    </rPh>
    <rPh sb="14" eb="15">
      <t>ミギ</t>
    </rPh>
    <rPh sb="18" eb="20">
      <t>ヒツヨウ</t>
    </rPh>
    <rPh sb="24" eb="26">
      <t>センタク</t>
    </rPh>
    <phoneticPr fontId="1"/>
  </si>
  <si>
    <t>結果表示欄</t>
    <rPh sb="0" eb="2">
      <t>ケッカ</t>
    </rPh>
    <rPh sb="2" eb="4">
      <t>ヒョウジ</t>
    </rPh>
    <rPh sb="4" eb="5">
      <t>ラン</t>
    </rPh>
    <phoneticPr fontId="1"/>
  </si>
  <si>
    <t>計算欄</t>
    <rPh sb="0" eb="2">
      <t>ケイサン</t>
    </rPh>
    <rPh sb="2" eb="3">
      <t>ラン</t>
    </rPh>
    <phoneticPr fontId="1"/>
  </si>
  <si>
    <t>補償金額（税抜）</t>
    <rPh sb="0" eb="4">
      <t>ホショウキンガク</t>
    </rPh>
    <rPh sb="5" eb="7">
      <t>ゼイヌ</t>
    </rPh>
    <phoneticPr fontId="1"/>
  </si>
  <si>
    <t>円</t>
    <rPh sb="0" eb="1">
      <t>エン</t>
    </rPh>
    <phoneticPr fontId="1"/>
  </si>
  <si>
    <t>消費税込み</t>
    <rPh sb="0" eb="3">
      <t>ショウヒゼイ</t>
    </rPh>
    <rPh sb="3" eb="4">
      <t>コ</t>
    </rPh>
    <phoneticPr fontId="1"/>
  </si>
  <si>
    <t>定期刊行物（雑誌を含む）</t>
    <phoneticPr fontId="1"/>
  </si>
  <si>
    <t>定期刊行物（雑誌を含む。）</t>
  </si>
  <si>
    <t>本体価格が明示されている図書</t>
    <phoneticPr fontId="1"/>
  </si>
  <si>
    <t>手数料（税抜）</t>
    <rPh sb="0" eb="3">
      <t>テスウリョウ</t>
    </rPh>
    <rPh sb="4" eb="6">
      <t>ゼイヌ</t>
    </rPh>
    <phoneticPr fontId="1"/>
  </si>
  <si>
    <t>合計</t>
    <rPh sb="0" eb="2">
      <t>ゴウケイ</t>
    </rPh>
    <phoneticPr fontId="1"/>
  </si>
  <si>
    <t>⑥利用料金（補償金、手数料）の請求</t>
    <rPh sb="1" eb="3">
      <t>リヨウ</t>
    </rPh>
    <rPh sb="3" eb="5">
      <t>リョウキン</t>
    </rPh>
    <rPh sb="6" eb="9">
      <t>ホショウキン</t>
    </rPh>
    <rPh sb="10" eb="13">
      <t>テスウリョウ</t>
    </rPh>
    <rPh sb="15" eb="17">
      <t>セイキュウ</t>
    </rPh>
    <phoneticPr fontId="1"/>
  </si>
  <si>
    <t>⑦利用料金（補償金、手数料）の入金確認</t>
    <rPh sb="1" eb="3">
      <t>リヨウ</t>
    </rPh>
    <rPh sb="3" eb="5">
      <t>リョウキン</t>
    </rPh>
    <rPh sb="6" eb="9">
      <t>ホショウキン</t>
    </rPh>
    <rPh sb="10" eb="13">
      <t>テスウリョウ</t>
    </rPh>
    <rPh sb="15" eb="17">
      <t>ニュウキン</t>
    </rPh>
    <rPh sb="17" eb="19">
      <t>カクニン</t>
    </rPh>
    <phoneticPr fontId="1"/>
  </si>
  <si>
    <t>⑧解像度の調整　</t>
    <rPh sb="1" eb="4">
      <t>カイゾウド</t>
    </rPh>
    <rPh sb="5" eb="7">
      <t>チョウセイ</t>
    </rPh>
    <phoneticPr fontId="1"/>
  </si>
  <si>
    <t>・200～300dpiで作成</t>
    <rPh sb="12" eb="14">
      <t>サクセイ</t>
    </rPh>
    <phoneticPr fontId="1"/>
  </si>
  <si>
    <t>・指定管理団体に提出する資料の保存</t>
    <rPh sb="1" eb="7">
      <t>シテイカンリダンタイ</t>
    </rPh>
    <rPh sb="8" eb="10">
      <t>テイシュツ</t>
    </rPh>
    <rPh sb="12" eb="14">
      <t>シリョウ</t>
    </rPh>
    <rPh sb="15" eb="17">
      <t>ホゾン</t>
    </rPh>
    <phoneticPr fontId="1"/>
  </si>
  <si>
    <t>⑨ヘッダー、フッターへのID等の挿入</t>
    <rPh sb="14" eb="15">
      <t>トウ</t>
    </rPh>
    <rPh sb="16" eb="18">
      <t>ソウニュウ</t>
    </rPh>
    <phoneticPr fontId="1"/>
  </si>
  <si>
    <t>・ヘッダーに利用者ID、フッターに館名＋データ作成日</t>
    <rPh sb="6" eb="9">
      <t>リヨウシャ</t>
    </rPh>
    <rPh sb="17" eb="18">
      <t>カン</t>
    </rPh>
    <rPh sb="18" eb="19">
      <t>メイ</t>
    </rPh>
    <rPh sb="23" eb="25">
      <t>サクセイ</t>
    </rPh>
    <rPh sb="25" eb="26">
      <t>ビ</t>
    </rPh>
    <phoneticPr fontId="1"/>
  </si>
  <si>
    <t>⑩利用者へのデータ送信　</t>
    <rPh sb="1" eb="4">
      <t>リヨウシャ</t>
    </rPh>
    <rPh sb="9" eb="11">
      <t>ソウシン</t>
    </rPh>
    <phoneticPr fontId="1"/>
  </si>
  <si>
    <t>・利用者へのデータ送信</t>
    <rPh sb="1" eb="4">
      <t>リヨウシャ</t>
    </rPh>
    <rPh sb="9" eb="11">
      <t>ソウシン</t>
    </rPh>
    <phoneticPr fontId="1"/>
  </si>
  <si>
    <t>（必要最低限の期間でデータを削除お願いします）</t>
    <rPh sb="1" eb="6">
      <t>ヒツヨウサイテイゲン</t>
    </rPh>
    <rPh sb="7" eb="9">
      <t>キカン</t>
    </rPh>
    <rPh sb="14" eb="16">
      <t>サクジョ</t>
    </rPh>
    <rPh sb="17" eb="18">
      <t>ネガ</t>
    </rPh>
    <phoneticPr fontId="1"/>
  </si>
  <si>
    <t>資料②</t>
    <rPh sb="0" eb="2">
      <t>シリョウ</t>
    </rPh>
    <phoneticPr fontId="1"/>
  </si>
  <si>
    <t>A:法第３１条第２項ただし書への該当（下記随時更新されます）</t>
    <rPh sb="2" eb="3">
      <t>ホウ</t>
    </rPh>
    <rPh sb="3" eb="4">
      <t>ダイ</t>
    </rPh>
    <rPh sb="6" eb="7">
      <t>ジョウ</t>
    </rPh>
    <rPh sb="7" eb="8">
      <t>ダイ</t>
    </rPh>
    <rPh sb="9" eb="10">
      <t>コウ</t>
    </rPh>
    <rPh sb="13" eb="14">
      <t>ショ</t>
    </rPh>
    <rPh sb="16" eb="18">
      <t>ガイトウ</t>
    </rPh>
    <rPh sb="19" eb="21">
      <t>カキ</t>
    </rPh>
    <rPh sb="21" eb="23">
      <t>ズイジ</t>
    </rPh>
    <rPh sb="23" eb="25">
      <t>コウシン</t>
    </rPh>
    <phoneticPr fontId="1"/>
  </si>
  <si>
    <t>※2024年3月29日時点では未公表ですが、指定管理団体（SARLIB）よりURLが公表される予定です。</t>
    <rPh sb="5" eb="6">
      <t>ネン</t>
    </rPh>
    <rPh sb="7" eb="8">
      <t>ガツ</t>
    </rPh>
    <rPh sb="10" eb="11">
      <t>ニチ</t>
    </rPh>
    <rPh sb="11" eb="13">
      <t>ジテン</t>
    </rPh>
    <rPh sb="15" eb="18">
      <t>ミコウヒョウ</t>
    </rPh>
    <rPh sb="22" eb="28">
      <t>シテイカンリダンタイ</t>
    </rPh>
    <rPh sb="42" eb="44">
      <t>コウヒョウ</t>
    </rPh>
    <rPh sb="47" eb="49">
      <t>ヨテイ</t>
    </rPh>
    <phoneticPr fontId="1"/>
  </si>
  <si>
    <t>新聞・定期刊行物・それ以外</t>
    <rPh sb="0" eb="2">
      <t>シンブン</t>
    </rPh>
    <rPh sb="3" eb="8">
      <t>テイキカンコウブツ</t>
    </rPh>
    <rPh sb="11" eb="13">
      <t>イガイ</t>
    </rPh>
    <phoneticPr fontId="1"/>
  </si>
  <si>
    <t>補償金が必要にならない場合は右で
「必要なし）を選択</t>
    <rPh sb="0" eb="3">
      <t>ホショウキン</t>
    </rPh>
    <rPh sb="4" eb="6">
      <t>ヒツヨウ</t>
    </rPh>
    <rPh sb="11" eb="13">
      <t>バアイ</t>
    </rPh>
    <rPh sb="14" eb="15">
      <t>ミギ</t>
    </rPh>
    <rPh sb="18" eb="20">
      <t>ヒツヨウ</t>
    </rPh>
    <rPh sb="24" eb="26">
      <t>センタク</t>
    </rPh>
    <phoneticPr fontId="1"/>
  </si>
  <si>
    <t>資料③</t>
    <rPh sb="0" eb="2">
      <t>シリョウ</t>
    </rPh>
    <phoneticPr fontId="1"/>
  </si>
  <si>
    <t>資料⑤</t>
    <rPh sb="0" eb="2">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</si>
</sst>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name val="BIZ UDPゴシック"/>
      <family val="3"/>
      <charset val="128"/>
    </font>
    <font>
      <sz val="10"/>
      <color theme="1"/>
      <name val="BIZ UDPゴシック"/>
      <family val="3"/>
      <charset val="128"/>
    </font>
    <font>
      <sz val="9"/>
      <color theme="1"/>
      <name val="BIZ UDPゴシック"/>
      <family val="3"/>
      <charset val="128"/>
    </font>
    <font>
      <sz val="12"/>
      <color theme="1"/>
      <name val="BIZ UDPゴシック"/>
      <family val="3"/>
      <charset val="128"/>
    </font>
    <font>
      <sz val="14"/>
      <color theme="1"/>
      <name val="BIZ UDPゴシック"/>
      <family val="3"/>
      <charset val="128"/>
    </font>
    <font>
      <sz val="10"/>
      <color theme="1"/>
      <name val="游ゴシック"/>
      <family val="2"/>
      <charset val="128"/>
      <scheme val="minor"/>
    </font>
    <font>
      <b/>
      <sz val="11"/>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11"/>
      <color theme="0"/>
      <name val="游ゴシック"/>
      <family val="2"/>
      <charset val="128"/>
      <scheme val="minor"/>
    </font>
    <font>
      <sz val="9"/>
      <color theme="1"/>
      <name val="游ゴシック"/>
      <family val="3"/>
      <charset val="128"/>
      <scheme val="minor"/>
    </font>
    <font>
      <sz val="9"/>
      <color theme="1"/>
      <name val="游ゴシック"/>
      <family val="2"/>
      <charset val="128"/>
      <scheme val="minor"/>
    </font>
    <font>
      <sz val="11"/>
      <color rgb="FFFF0000"/>
      <name val="BIZ UDPゴシック"/>
      <family val="3"/>
      <charset val="128"/>
    </font>
    <font>
      <sz val="9"/>
      <name val="BIZ UDPゴシック"/>
      <family val="3"/>
      <charset val="128"/>
    </font>
    <font>
      <sz val="8"/>
      <name val="BIZ UDPゴシック"/>
      <family val="3"/>
      <charset val="128"/>
    </font>
    <font>
      <b/>
      <sz val="11"/>
      <color theme="1"/>
      <name val="BIZ UDPゴシック"/>
      <family val="3"/>
      <charset val="128"/>
    </font>
    <font>
      <b/>
      <u/>
      <sz val="11"/>
      <color theme="8" tint="-0.249977111117893"/>
      <name val="游ゴシック"/>
      <family val="3"/>
      <charset val="128"/>
      <scheme val="minor"/>
    </font>
    <font>
      <sz val="16"/>
      <color theme="1"/>
      <name val="BIZ UDPゴシック"/>
      <family val="3"/>
      <charset val="128"/>
    </font>
    <font>
      <b/>
      <sz val="9"/>
      <color theme="1"/>
      <name val="BIZ UDPゴシック"/>
      <family val="3"/>
      <charset val="128"/>
    </font>
    <font>
      <u/>
      <sz val="8"/>
      <color theme="10"/>
      <name val="BIZ UDPゴシック"/>
      <family val="3"/>
      <charset val="128"/>
    </font>
    <font>
      <sz val="11"/>
      <color theme="0"/>
      <name val="游ゴシック"/>
      <family val="3"/>
      <charset val="128"/>
      <scheme val="minor"/>
    </font>
    <font>
      <sz val="10"/>
      <color theme="0"/>
      <name val="游ゴシック"/>
      <family val="3"/>
      <charset val="128"/>
      <scheme val="minor"/>
    </font>
    <font>
      <sz val="8"/>
      <color theme="1"/>
      <name val="BIZ UDPゴシック"/>
      <family val="3"/>
      <charset val="128"/>
    </font>
    <font>
      <sz val="11"/>
      <color theme="1"/>
      <name val="游ゴシック"/>
      <family val="2"/>
      <charset val="128"/>
      <scheme val="minor"/>
    </font>
    <font>
      <b/>
      <vertAlign val="superscript"/>
      <sz val="11"/>
      <color theme="1"/>
      <name val="BIZ UDPゴシック"/>
      <family val="3"/>
      <charset val="128"/>
    </font>
    <font>
      <sz val="6"/>
      <color theme="1"/>
      <name val="游ゴシック"/>
      <family val="3"/>
      <charset val="128"/>
      <scheme val="minor"/>
    </font>
    <font>
      <sz val="6"/>
      <color rgb="FFFF0000"/>
      <name val="游ゴシック"/>
      <family val="3"/>
      <charset val="128"/>
      <scheme val="minor"/>
    </font>
    <font>
      <sz val="8"/>
      <color rgb="FFFF0000"/>
      <name val="BIZ UDPゴシック"/>
      <family val="3"/>
      <charset val="128"/>
    </font>
    <font>
      <sz val="10.5"/>
      <color rgb="FF000000"/>
      <name val="BIZ UDPゴシック"/>
      <family val="3"/>
      <charset val="128"/>
    </font>
    <font>
      <sz val="9"/>
      <color rgb="FF000000"/>
      <name val="BIZ UDPゴシック"/>
      <family val="3"/>
      <charset val="128"/>
    </font>
    <font>
      <sz val="11"/>
      <color theme="0"/>
      <name val="BIZ UDPゴシック"/>
      <family val="3"/>
      <charset val="128"/>
    </font>
    <font>
      <b/>
      <sz val="18"/>
      <color theme="1"/>
      <name val="游ゴシック"/>
      <family val="3"/>
      <charset val="128"/>
      <scheme val="minor"/>
    </font>
    <font>
      <b/>
      <sz val="8"/>
      <color theme="1"/>
      <name val="BIZ UDPゴシック"/>
      <family val="3"/>
      <charset val="128"/>
    </font>
    <font>
      <b/>
      <sz val="9"/>
      <color theme="1"/>
      <name val="游ゴシック"/>
      <family val="3"/>
      <charset val="128"/>
      <scheme val="minor"/>
    </font>
    <font>
      <sz val="9"/>
      <color theme="0"/>
      <name val="游ゴシック"/>
      <family val="3"/>
      <charset val="128"/>
      <scheme val="minor"/>
    </font>
    <font>
      <b/>
      <sz val="12"/>
      <color theme="1"/>
      <name val="BIZ UDPゴシック"/>
      <family val="3"/>
      <charset val="128"/>
    </font>
    <font>
      <sz val="8"/>
      <color rgb="FF000000"/>
      <name val="BIZ UDPゴシック"/>
      <family val="3"/>
      <charset val="128"/>
    </font>
    <font>
      <sz val="6"/>
      <color theme="1"/>
      <name val="BIZ UDPゴシック"/>
      <family val="3"/>
      <charset val="128"/>
    </font>
    <font>
      <sz val="8"/>
      <color theme="0"/>
      <name val="BIZ UDPゴシック"/>
      <family val="3"/>
      <charset val="128"/>
    </font>
    <font>
      <b/>
      <sz val="10"/>
      <color rgb="FFFF0000"/>
      <name val="BIZ UDPゴシック"/>
      <family val="3"/>
      <charset val="128"/>
    </font>
    <font>
      <sz val="11"/>
      <name val="游ゴシック"/>
      <family val="2"/>
      <charset val="128"/>
      <scheme val="minor"/>
    </font>
    <font>
      <b/>
      <sz val="11"/>
      <color theme="0"/>
      <name val="游ゴシック"/>
      <family val="3"/>
      <charset val="128"/>
      <scheme val="minor"/>
    </font>
    <font>
      <sz val="9"/>
      <color theme="0"/>
      <name val="BIZ UDPゴシック"/>
      <family val="3"/>
      <charset val="128"/>
    </font>
    <font>
      <sz val="10.5"/>
      <color theme="0"/>
      <name val="BIZ UDPゴシック"/>
      <family val="3"/>
      <charset val="128"/>
    </font>
    <font>
      <sz val="6"/>
      <color theme="0"/>
      <name val="游ゴシック"/>
      <family val="3"/>
      <charset val="128"/>
      <scheme val="minor"/>
    </font>
    <font>
      <u/>
      <sz val="9"/>
      <color theme="10"/>
      <name val="BIZ UDPゴシック"/>
      <family val="3"/>
      <charset val="128"/>
    </font>
    <font>
      <sz val="11"/>
      <color rgb="FFFF0000"/>
      <name val="游ゴシック"/>
      <family val="2"/>
      <charset val="128"/>
      <scheme val="minor"/>
    </font>
  </fonts>
  <fills count="1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00B0F0"/>
        <bgColor indexed="64"/>
      </patternFill>
    </fill>
    <fill>
      <patternFill patternType="solid">
        <fgColor theme="9"/>
        <bgColor indexed="64"/>
      </patternFill>
    </fill>
    <fill>
      <patternFill patternType="solid">
        <fgColor rgb="FFFF0000"/>
        <bgColor indexed="64"/>
      </patternFill>
    </fill>
    <fill>
      <patternFill patternType="solid">
        <fgColor rgb="FFFFC000"/>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2D050"/>
        <bgColor indexed="64"/>
      </patternFill>
    </fill>
    <fill>
      <patternFill patternType="solid">
        <fgColor rgb="FFD9D9D9"/>
        <bgColor indexed="64"/>
      </patternFill>
    </fill>
    <fill>
      <patternFill patternType="solid">
        <fgColor rgb="FFFF3300"/>
        <bgColor indexed="64"/>
      </patternFill>
    </fill>
  </fills>
  <borders count="44">
    <border>
      <left/>
      <right/>
      <top/>
      <bottom/>
      <diagonal/>
    </border>
    <border>
      <left style="double">
        <color indexed="64"/>
      </left>
      <right style="double">
        <color indexed="64"/>
      </right>
      <top style="double">
        <color indexed="64"/>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double">
        <color auto="1"/>
      </left>
      <right style="double">
        <color indexed="64"/>
      </right>
      <top style="double">
        <color auto="1"/>
      </top>
      <bottom/>
      <diagonal/>
    </border>
    <border>
      <left/>
      <right style="thin">
        <color indexed="64"/>
      </right>
      <top style="thin">
        <color indexed="64"/>
      </top>
      <bottom style="thin">
        <color indexed="64"/>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double">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rgb="FFFF0000"/>
      </top>
      <bottom style="thin">
        <color indexed="64"/>
      </bottom>
      <diagonal/>
    </border>
    <border>
      <left style="thin">
        <color indexed="64"/>
      </left>
      <right style="thin">
        <color rgb="FFFF0000"/>
      </right>
      <top style="thin">
        <color indexed="64"/>
      </top>
      <bottom style="thin">
        <color indexed="64"/>
      </bottom>
      <diagonal/>
    </border>
    <border>
      <left/>
      <right style="thin">
        <color indexed="64"/>
      </right>
      <top style="thin">
        <color rgb="FFFF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bottom style="double">
        <color indexed="64"/>
      </bottom>
      <diagonal/>
    </border>
    <border>
      <left/>
      <right/>
      <top style="medium">
        <color indexed="64"/>
      </top>
      <bottom/>
      <diagonal/>
    </border>
    <border>
      <left/>
      <right/>
      <top/>
      <bottom style="medium">
        <color indexed="64"/>
      </bottom>
      <diagonal/>
    </border>
    <border>
      <left/>
      <right/>
      <top style="double">
        <color indexed="64"/>
      </top>
      <bottom/>
      <diagonal/>
    </border>
    <border>
      <left/>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auto="1"/>
      </left>
      <right style="double">
        <color indexed="64"/>
      </right>
      <top style="thin">
        <color theme="0"/>
      </top>
      <bottom style="double">
        <color indexed="64"/>
      </bottom>
      <diagonal/>
    </border>
    <border>
      <left style="double">
        <color auto="1"/>
      </left>
      <right style="double">
        <color auto="1"/>
      </right>
      <top/>
      <bottom style="medium">
        <color indexed="64"/>
      </bottom>
      <diagonal/>
    </border>
  </borders>
  <cellStyleXfs count="4">
    <xf numFmtId="0" fontId="0" fillId="0" borderId="0">
      <alignment vertical="center"/>
    </xf>
    <xf numFmtId="0" fontId="11" fillId="0" borderId="0" applyNumberForma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cellStyleXfs>
  <cellXfs count="176">
    <xf numFmtId="0" fontId="0" fillId="0" borderId="0" xfId="0">
      <alignment vertical="center"/>
    </xf>
    <xf numFmtId="0" fontId="3" fillId="4" borderId="1" xfId="0" applyFont="1" applyFill="1" applyBorder="1" applyAlignment="1">
      <alignment horizontal="center" vertical="center" wrapText="1"/>
    </xf>
    <xf numFmtId="0" fontId="0" fillId="5" borderId="0" xfId="0" applyFill="1">
      <alignment vertical="center"/>
    </xf>
    <xf numFmtId="0" fontId="0" fillId="5" borderId="0" xfId="0" applyFill="1" applyAlignment="1">
      <alignment vertical="center" wrapText="1"/>
    </xf>
    <xf numFmtId="0" fontId="3" fillId="2" borderId="1" xfId="0" applyFont="1" applyFill="1" applyBorder="1" applyAlignment="1">
      <alignment horizontal="center" vertical="center" wrapText="1"/>
    </xf>
    <xf numFmtId="0" fontId="5" fillId="5" borderId="0" xfId="0" applyFont="1" applyFill="1" applyAlignment="1">
      <alignment horizontal="center" vertical="center"/>
    </xf>
    <xf numFmtId="0" fontId="2" fillId="5" borderId="0" xfId="0" applyFont="1" applyFill="1">
      <alignment vertical="center"/>
    </xf>
    <xf numFmtId="0" fontId="6" fillId="5" borderId="0" xfId="0" applyFont="1" applyFill="1">
      <alignment vertical="center"/>
    </xf>
    <xf numFmtId="0" fontId="7" fillId="5" borderId="0" xfId="0" applyFont="1" applyFill="1">
      <alignment vertical="center"/>
    </xf>
    <xf numFmtId="0" fontId="8" fillId="5" borderId="0" xfId="0" applyFont="1" applyFill="1">
      <alignment vertical="center"/>
    </xf>
    <xf numFmtId="0" fontId="3" fillId="0" borderId="0" xfId="0" applyFont="1" applyAlignment="1">
      <alignment horizontal="center" vertical="center" wrapText="1"/>
    </xf>
    <xf numFmtId="0" fontId="9" fillId="5" borderId="0" xfId="0" applyFont="1" applyFill="1">
      <alignment vertical="center"/>
    </xf>
    <xf numFmtId="0" fontId="18" fillId="5" borderId="0" xfId="0" applyFont="1" applyFill="1">
      <alignment vertical="center"/>
    </xf>
    <xf numFmtId="0" fontId="4" fillId="5" borderId="0" xfId="0" applyFont="1" applyFill="1">
      <alignment vertical="center"/>
    </xf>
    <xf numFmtId="0" fontId="9" fillId="6" borderId="8" xfId="0" applyFont="1" applyFill="1" applyBorder="1" applyAlignment="1">
      <alignment horizontal="right" vertical="center"/>
    </xf>
    <xf numFmtId="0" fontId="14" fillId="5" borderId="0" xfId="0" applyFont="1" applyFill="1">
      <alignment vertical="center"/>
    </xf>
    <xf numFmtId="0" fontId="5" fillId="5" borderId="0" xfId="0" applyFont="1" applyFill="1">
      <alignment vertical="center"/>
    </xf>
    <xf numFmtId="0" fontId="21" fillId="5" borderId="0" xfId="0" applyFont="1" applyFill="1">
      <alignment vertical="center"/>
    </xf>
    <xf numFmtId="0" fontId="22" fillId="2" borderId="11" xfId="1" applyFont="1" applyFill="1" applyBorder="1" applyAlignment="1">
      <alignment horizontal="center" vertical="top" wrapText="1"/>
    </xf>
    <xf numFmtId="0" fontId="3" fillId="2" borderId="12" xfId="0" applyFont="1" applyFill="1" applyBorder="1" applyAlignment="1">
      <alignment horizontal="center" vertical="center" wrapText="1"/>
    </xf>
    <xf numFmtId="0" fontId="15" fillId="5" borderId="0" xfId="0" applyFont="1" applyFill="1" applyAlignment="1">
      <alignment horizontal="center" vertical="center"/>
    </xf>
    <xf numFmtId="0" fontId="12" fillId="5" borderId="0" xfId="0" applyFont="1" applyFill="1">
      <alignment vertical="center"/>
    </xf>
    <xf numFmtId="0" fontId="23" fillId="5" borderId="0" xfId="0" applyFont="1" applyFill="1" applyAlignment="1">
      <alignment vertical="center" wrapText="1"/>
    </xf>
    <xf numFmtId="0" fontId="24" fillId="5" borderId="0" xfId="0" applyFont="1" applyFill="1">
      <alignment vertical="center"/>
    </xf>
    <xf numFmtId="0" fontId="25" fillId="5" borderId="0" xfId="0" applyFont="1" applyFill="1">
      <alignment vertical="center"/>
    </xf>
    <xf numFmtId="0" fontId="11" fillId="5" borderId="0" xfId="1" applyFill="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2" fillId="0" borderId="17" xfId="0" applyFont="1" applyBorder="1" applyAlignment="1">
      <alignment horizontal="center" vertical="center"/>
    </xf>
    <xf numFmtId="0" fontId="0" fillId="0" borderId="18" xfId="0" applyBorder="1">
      <alignment vertical="center"/>
    </xf>
    <xf numFmtId="0" fontId="0" fillId="0" borderId="17" xfId="0" applyBorder="1">
      <alignment vertical="center"/>
    </xf>
    <xf numFmtId="0" fontId="16" fillId="2" borderId="17" xfId="0" applyFont="1" applyFill="1" applyBorder="1" applyAlignment="1">
      <alignment horizontal="center" vertical="center" wrapText="1"/>
    </xf>
    <xf numFmtId="0" fontId="15" fillId="5" borderId="17" xfId="0" applyFont="1" applyFill="1" applyBorder="1" applyAlignment="1">
      <alignment horizontal="center" vertical="center"/>
    </xf>
    <xf numFmtId="0" fontId="2" fillId="0" borderId="16" xfId="0" applyFont="1" applyBorder="1" applyAlignment="1">
      <alignment horizontal="center" vertical="center"/>
    </xf>
    <xf numFmtId="0" fontId="3" fillId="2" borderId="18"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3" fillId="11" borderId="7" xfId="0" applyFont="1" applyFill="1" applyBorder="1" applyAlignment="1">
      <alignment horizontal="center" vertical="center" wrapText="1"/>
    </xf>
    <xf numFmtId="0" fontId="0" fillId="7" borderId="7" xfId="0" applyFill="1" applyBorder="1">
      <alignment vertical="center"/>
    </xf>
    <xf numFmtId="0" fontId="5" fillId="7" borderId="7" xfId="0" applyFont="1" applyFill="1" applyBorder="1">
      <alignment vertical="center"/>
    </xf>
    <xf numFmtId="0" fontId="14" fillId="7" borderId="7" xfId="0" applyFont="1" applyFill="1" applyBorder="1">
      <alignment vertical="center"/>
    </xf>
    <xf numFmtId="0" fontId="13" fillId="8" borderId="7" xfId="0" applyFont="1" applyFill="1" applyBorder="1" applyAlignment="1">
      <alignment horizontal="center" vertical="center"/>
    </xf>
    <xf numFmtId="0" fontId="28" fillId="11" borderId="7" xfId="0" applyFont="1" applyFill="1" applyBorder="1" applyAlignment="1">
      <alignment horizontal="center" vertical="center" wrapText="1"/>
    </xf>
    <xf numFmtId="0" fontId="28" fillId="11" borderId="7" xfId="0" applyFont="1" applyFill="1" applyBorder="1" applyAlignment="1">
      <alignment horizontal="center" vertical="center"/>
    </xf>
    <xf numFmtId="0" fontId="28" fillId="11" borderId="20" xfId="0" applyFont="1" applyFill="1" applyBorder="1" applyAlignment="1">
      <alignment horizontal="center" vertical="center" wrapText="1"/>
    </xf>
    <xf numFmtId="0" fontId="29" fillId="11" borderId="20" xfId="0" applyFont="1" applyFill="1" applyBorder="1" applyAlignment="1">
      <alignment horizontal="center" vertical="center" wrapText="1"/>
    </xf>
    <xf numFmtId="0" fontId="10" fillId="12" borderId="22" xfId="0" applyFont="1" applyFill="1" applyBorder="1" applyAlignment="1">
      <alignment horizontal="center" vertical="center"/>
    </xf>
    <xf numFmtId="0" fontId="28" fillId="11" borderId="23" xfId="0" applyFont="1" applyFill="1" applyBorder="1" applyAlignment="1">
      <alignment horizontal="center" vertical="center"/>
    </xf>
    <xf numFmtId="0" fontId="28" fillId="11" borderId="13" xfId="0" applyFont="1" applyFill="1" applyBorder="1" applyAlignment="1">
      <alignment horizontal="center" vertical="center" wrapText="1"/>
    </xf>
    <xf numFmtId="0" fontId="29" fillId="11" borderId="21" xfId="0" applyFont="1" applyFill="1" applyBorder="1" applyAlignment="1">
      <alignment horizontal="center" vertical="center"/>
    </xf>
    <xf numFmtId="0" fontId="2" fillId="0" borderId="0" xfId="0" applyFont="1">
      <alignment vertical="center"/>
    </xf>
    <xf numFmtId="0" fontId="22" fillId="2" borderId="11" xfId="1" applyFont="1" applyFill="1" applyBorder="1" applyAlignment="1">
      <alignment horizontal="center" vertical="center" shrinkToFit="1"/>
    </xf>
    <xf numFmtId="0" fontId="2" fillId="0" borderId="27" xfId="0" applyFont="1" applyBorder="1" applyAlignment="1">
      <alignment horizontal="center" vertical="center"/>
    </xf>
    <xf numFmtId="0" fontId="2" fillId="0" borderId="0" xfId="0" applyFont="1" applyAlignment="1">
      <alignment horizontal="center" vertical="center"/>
    </xf>
    <xf numFmtId="0" fontId="2" fillId="7" borderId="29" xfId="0" applyFont="1" applyFill="1" applyBorder="1" applyAlignment="1">
      <alignment horizontal="center" vertical="center"/>
    </xf>
    <xf numFmtId="0" fontId="2" fillId="7" borderId="32" xfId="0" applyFont="1" applyFill="1" applyBorder="1" applyAlignment="1">
      <alignment horizontal="center" vertical="center"/>
    </xf>
    <xf numFmtId="38" fontId="9" fillId="6" borderId="8" xfId="3" applyFont="1" applyFill="1" applyBorder="1" applyAlignment="1">
      <alignment horizontal="right" vertical="center" shrinkToFit="1"/>
    </xf>
    <xf numFmtId="38" fontId="9" fillId="6" borderId="8" xfId="3" applyFont="1" applyFill="1" applyBorder="1" applyAlignment="1">
      <alignment horizontal="right" vertical="center"/>
    </xf>
    <xf numFmtId="0" fontId="9" fillId="7" borderId="8" xfId="0" applyFont="1" applyFill="1" applyBorder="1" applyAlignment="1">
      <alignment horizontal="right" vertical="center"/>
    </xf>
    <xf numFmtId="0" fontId="22" fillId="2" borderId="17" xfId="1"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20" fillId="5" borderId="0" xfId="0" applyFont="1" applyFill="1" applyAlignment="1">
      <alignment horizontal="center" vertical="center"/>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17" fillId="0" borderId="17" xfId="0" applyFont="1" applyBorder="1" applyAlignment="1">
      <alignment horizontal="center" vertical="center" wrapText="1"/>
    </xf>
    <xf numFmtId="0" fontId="16" fillId="0" borderId="17" xfId="0" applyFont="1" applyBorder="1" applyAlignment="1">
      <alignment horizontal="center" vertical="center" wrapText="1"/>
    </xf>
    <xf numFmtId="0" fontId="18" fillId="5" borderId="2" xfId="0" applyFont="1" applyFill="1" applyBorder="1">
      <alignment vertical="center"/>
    </xf>
    <xf numFmtId="0" fontId="0" fillId="5" borderId="37" xfId="0" applyFill="1" applyBorder="1">
      <alignment vertical="center"/>
    </xf>
    <xf numFmtId="0" fontId="0" fillId="5" borderId="6" xfId="0" applyFill="1" applyBorder="1">
      <alignment vertical="center"/>
    </xf>
    <xf numFmtId="0" fontId="18" fillId="5" borderId="6" xfId="0" applyFont="1" applyFill="1" applyBorder="1">
      <alignment vertical="center"/>
    </xf>
    <xf numFmtId="0" fontId="0" fillId="5" borderId="19" xfId="0" applyFill="1" applyBorder="1">
      <alignment vertical="center"/>
    </xf>
    <xf numFmtId="0" fontId="18" fillId="5" borderId="4" xfId="0" applyFont="1" applyFill="1" applyBorder="1">
      <alignment vertical="center"/>
    </xf>
    <xf numFmtId="0" fontId="0" fillId="5" borderId="34" xfId="0" applyFill="1" applyBorder="1">
      <alignment vertical="center"/>
    </xf>
    <xf numFmtId="0" fontId="0" fillId="5" borderId="5" xfId="0" applyFill="1" applyBorder="1">
      <alignment vertical="center"/>
    </xf>
    <xf numFmtId="0" fontId="2" fillId="5" borderId="0" xfId="0" applyFont="1" applyFill="1" applyAlignment="1">
      <alignment horizontal="center" vertical="center"/>
    </xf>
    <xf numFmtId="0" fontId="2" fillId="7" borderId="7" xfId="0" applyFont="1" applyFill="1" applyBorder="1">
      <alignment vertical="center"/>
    </xf>
    <xf numFmtId="0" fontId="2" fillId="3" borderId="7" xfId="0" applyFont="1" applyFill="1" applyBorder="1" applyAlignment="1">
      <alignment horizontal="center" vertical="center"/>
    </xf>
    <xf numFmtId="0" fontId="4" fillId="5" borderId="29" xfId="0" applyFont="1" applyFill="1" applyBorder="1" applyAlignment="1">
      <alignment horizontal="center" vertical="center" wrapText="1"/>
    </xf>
    <xf numFmtId="0" fontId="2" fillId="5" borderId="35" xfId="0" applyFont="1" applyFill="1" applyBorder="1" applyAlignment="1">
      <alignment horizontal="center" vertical="center"/>
    </xf>
    <xf numFmtId="0" fontId="30" fillId="5" borderId="0" xfId="0" applyFont="1" applyFill="1" applyAlignment="1">
      <alignment horizontal="center" vertical="center"/>
    </xf>
    <xf numFmtId="0" fontId="31" fillId="5" borderId="0" xfId="0" applyFont="1" applyFill="1" applyAlignment="1">
      <alignment horizontal="center" vertical="center" wrapText="1"/>
    </xf>
    <xf numFmtId="0" fontId="35" fillId="5" borderId="0" xfId="0" applyFont="1" applyFill="1">
      <alignment vertical="center"/>
    </xf>
    <xf numFmtId="0" fontId="22" fillId="4" borderId="11" xfId="1" applyFont="1" applyFill="1" applyBorder="1" applyAlignment="1">
      <alignment horizontal="center" vertical="top" wrapText="1"/>
    </xf>
    <xf numFmtId="0" fontId="16" fillId="5"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9" fillId="5" borderId="3" xfId="0" applyFont="1" applyFill="1" applyBorder="1">
      <alignment vertical="center"/>
    </xf>
    <xf numFmtId="0" fontId="5" fillId="5" borderId="0" xfId="0" applyFont="1" applyFill="1" applyAlignment="1">
      <alignment horizontal="right" vertical="center"/>
    </xf>
    <xf numFmtId="0" fontId="36" fillId="5" borderId="0" xfId="0" applyFont="1" applyFill="1">
      <alignment vertical="center"/>
    </xf>
    <xf numFmtId="0" fontId="13" fillId="5" borderId="0" xfId="0" applyFont="1" applyFill="1">
      <alignment vertical="center"/>
    </xf>
    <xf numFmtId="0" fontId="37" fillId="5" borderId="0" xfId="0" applyFont="1" applyFill="1">
      <alignment vertical="center"/>
    </xf>
    <xf numFmtId="0" fontId="38" fillId="5" borderId="0" xfId="0" applyFont="1" applyFill="1">
      <alignment vertical="center"/>
    </xf>
    <xf numFmtId="0" fontId="5" fillId="0" borderId="7" xfId="0" applyFont="1" applyBorder="1" applyAlignment="1">
      <alignment horizontal="center" vertical="center" shrinkToFit="1"/>
    </xf>
    <xf numFmtId="0" fontId="5" fillId="5" borderId="0" xfId="0" applyFont="1" applyFill="1" applyAlignment="1">
      <alignment horizontal="center" vertical="center" wrapText="1"/>
    </xf>
    <xf numFmtId="0" fontId="40" fillId="5" borderId="0" xfId="0" applyFont="1" applyFill="1" applyAlignment="1">
      <alignment horizontal="right" vertical="center"/>
    </xf>
    <xf numFmtId="0" fontId="4" fillId="5" borderId="0" xfId="0" applyFont="1" applyFill="1" applyAlignment="1">
      <alignment horizontal="center" vertical="center"/>
    </xf>
    <xf numFmtId="0" fontId="33" fillId="5" borderId="0" xfId="0" applyFont="1" applyFill="1" applyAlignment="1">
      <alignment horizontal="center" vertical="center"/>
    </xf>
    <xf numFmtId="14" fontId="41" fillId="5" borderId="0" xfId="0" applyNumberFormat="1" applyFont="1" applyFill="1" applyAlignment="1">
      <alignment horizontal="center" vertical="center"/>
    </xf>
    <xf numFmtId="0" fontId="41" fillId="5" borderId="0" xfId="0" applyFont="1" applyFill="1">
      <alignment vertical="center"/>
    </xf>
    <xf numFmtId="0" fontId="42" fillId="5" borderId="0" xfId="0" applyFont="1" applyFill="1">
      <alignment vertical="center"/>
    </xf>
    <xf numFmtId="0" fontId="2" fillId="5" borderId="39" xfId="0" applyFont="1" applyFill="1" applyBorder="1" applyAlignment="1">
      <alignment horizontal="center" vertical="center"/>
    </xf>
    <xf numFmtId="0" fontId="3" fillId="3" borderId="8" xfId="0" applyFont="1" applyFill="1" applyBorder="1" applyAlignment="1">
      <alignment horizontal="center" vertical="center"/>
    </xf>
    <xf numFmtId="0" fontId="43" fillId="5" borderId="0" xfId="0" applyFont="1" applyFill="1">
      <alignment vertical="center"/>
    </xf>
    <xf numFmtId="0" fontId="5" fillId="5" borderId="29" xfId="0" applyFont="1" applyFill="1" applyBorder="1" applyAlignment="1">
      <alignment horizontal="center" vertical="center" wrapText="1"/>
    </xf>
    <xf numFmtId="0" fontId="44" fillId="5" borderId="0" xfId="0" applyFont="1" applyFill="1">
      <alignment vertical="center"/>
    </xf>
    <xf numFmtId="38" fontId="34" fillId="6" borderId="8" xfId="3" applyFont="1" applyFill="1" applyBorder="1" applyAlignment="1">
      <alignment horizontal="right" vertical="center" shrinkToFit="1"/>
    </xf>
    <xf numFmtId="0" fontId="33" fillId="5" borderId="0" xfId="0" applyFont="1" applyFill="1">
      <alignment vertical="center"/>
    </xf>
    <xf numFmtId="0" fontId="46" fillId="5" borderId="0" xfId="0" applyFont="1" applyFill="1" applyAlignment="1">
      <alignment horizontal="justify" vertical="center"/>
    </xf>
    <xf numFmtId="38" fontId="33" fillId="5" borderId="0" xfId="2" applyFont="1" applyFill="1" applyBorder="1" applyAlignment="1">
      <alignment horizontal="center" vertical="center"/>
    </xf>
    <xf numFmtId="0" fontId="28" fillId="5" borderId="0" xfId="0" applyFont="1" applyFill="1">
      <alignment vertical="center"/>
    </xf>
    <xf numFmtId="0" fontId="47" fillId="5" borderId="0" xfId="0" applyFont="1" applyFill="1">
      <alignment vertical="center"/>
    </xf>
    <xf numFmtId="0" fontId="2" fillId="9" borderId="7"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48" fillId="2" borderId="17" xfId="1" applyFont="1" applyFill="1" applyBorder="1" applyAlignment="1">
      <alignment horizontal="center" vertical="center" wrapText="1"/>
    </xf>
    <xf numFmtId="0" fontId="22" fillId="3" borderId="42" xfId="1" applyFont="1" applyFill="1" applyBorder="1" applyAlignment="1">
      <alignment horizontal="center" vertical="center" wrapText="1"/>
    </xf>
    <xf numFmtId="0" fontId="23" fillId="5" borderId="0" xfId="0" applyFont="1" applyFill="1">
      <alignment vertical="center"/>
    </xf>
    <xf numFmtId="38" fontId="2" fillId="9" borderId="7" xfId="3" applyFont="1" applyFill="1" applyBorder="1" applyAlignment="1">
      <alignment horizontal="center" vertical="center" wrapText="1"/>
    </xf>
    <xf numFmtId="38" fontId="2" fillId="9" borderId="7" xfId="3" applyFont="1" applyFill="1" applyBorder="1" applyAlignment="1">
      <alignment horizontal="center" vertical="center"/>
    </xf>
    <xf numFmtId="0" fontId="0" fillId="7" borderId="7" xfId="0" applyFill="1" applyBorder="1" applyAlignment="1">
      <alignment vertical="center" shrinkToFit="1"/>
    </xf>
    <xf numFmtId="49" fontId="0" fillId="7" borderId="7" xfId="0" applyNumberFormat="1" applyFill="1" applyBorder="1">
      <alignment vertical="center"/>
    </xf>
    <xf numFmtId="0" fontId="25" fillId="10" borderId="9" xfId="0" applyFont="1" applyFill="1" applyBorder="1">
      <alignment vertical="center"/>
    </xf>
    <xf numFmtId="0" fontId="25" fillId="10" borderId="38" xfId="0" applyFont="1" applyFill="1" applyBorder="1">
      <alignment vertical="center"/>
    </xf>
    <xf numFmtId="0" fontId="25" fillId="10" borderId="10" xfId="0" applyFont="1" applyFill="1" applyBorder="1">
      <alignment vertical="center"/>
    </xf>
    <xf numFmtId="0" fontId="49" fillId="5" borderId="0" xfId="0" applyFont="1" applyFill="1">
      <alignment vertical="center"/>
    </xf>
    <xf numFmtId="49" fontId="18" fillId="5" borderId="8" xfId="0" applyNumberFormat="1" applyFont="1" applyFill="1" applyBorder="1">
      <alignment vertical="center"/>
    </xf>
    <xf numFmtId="49" fontId="0" fillId="7" borderId="7" xfId="0" applyNumberFormat="1" applyFill="1" applyBorder="1" applyAlignment="1">
      <alignment horizontal="center" vertical="center"/>
    </xf>
    <xf numFmtId="0" fontId="10" fillId="5" borderId="0" xfId="0" applyFont="1" applyFill="1" applyAlignment="1">
      <alignment horizontal="center" vertical="center" shrinkToFit="1"/>
    </xf>
    <xf numFmtId="0" fontId="12" fillId="5" borderId="0" xfId="0" applyFont="1" applyFill="1" applyAlignment="1">
      <alignment horizontal="center" vertical="center"/>
    </xf>
    <xf numFmtId="0" fontId="17" fillId="2" borderId="18" xfId="0" applyFont="1" applyFill="1" applyBorder="1" applyAlignment="1">
      <alignment horizontal="center" vertical="center" wrapText="1"/>
    </xf>
    <xf numFmtId="0" fontId="10" fillId="5" borderId="6" xfId="0" applyFont="1" applyFill="1" applyBorder="1" applyAlignment="1">
      <alignment horizontal="center" vertical="center" shrinkToFit="1"/>
    </xf>
    <xf numFmtId="0" fontId="10" fillId="5" borderId="0" xfId="0" applyFont="1" applyFill="1" applyAlignment="1">
      <alignment horizontal="center" vertical="center" shrinkToFit="1"/>
    </xf>
    <xf numFmtId="0" fontId="11" fillId="2" borderId="2" xfId="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0" fillId="10" borderId="24" xfId="0" applyFont="1" applyFill="1" applyBorder="1" applyAlignment="1">
      <alignment horizontal="center" vertical="center"/>
    </xf>
    <xf numFmtId="0" fontId="10" fillId="10" borderId="22" xfId="0" applyFont="1" applyFill="1" applyBorder="1" applyAlignment="1">
      <alignment horizontal="center" vertical="center"/>
    </xf>
    <xf numFmtId="0" fontId="10" fillId="13" borderId="22" xfId="0" applyFont="1" applyFill="1" applyBorder="1" applyAlignment="1">
      <alignment horizontal="center" vertical="center"/>
    </xf>
    <xf numFmtId="0" fontId="13" fillId="8" borderId="7" xfId="0" applyFont="1" applyFill="1" applyBorder="1" applyAlignment="1">
      <alignment horizontal="center" vertical="center" wrapText="1"/>
    </xf>
    <xf numFmtId="0" fontId="0" fillId="0" borderId="20" xfId="0" applyBorder="1" applyAlignment="1">
      <alignment vertical="center" wrapText="1"/>
    </xf>
    <xf numFmtId="0" fontId="32" fillId="14" borderId="28" xfId="0" applyFont="1" applyFill="1" applyBorder="1" applyAlignment="1">
      <alignment horizontal="center" vertical="center" wrapText="1"/>
    </xf>
    <xf numFmtId="0" fontId="32" fillId="14" borderId="7" xfId="0" applyFont="1" applyFill="1" applyBorder="1" applyAlignment="1">
      <alignment horizontal="center" vertical="center" wrapText="1"/>
    </xf>
    <xf numFmtId="0" fontId="45" fillId="5" borderId="33" xfId="0" applyFont="1" applyFill="1" applyBorder="1" applyAlignment="1">
      <alignment horizontal="left" vertical="center"/>
    </xf>
    <xf numFmtId="0" fontId="45" fillId="5" borderId="0" xfId="0" applyFont="1" applyFill="1" applyAlignment="1">
      <alignment horizontal="left" vertical="center"/>
    </xf>
    <xf numFmtId="0" fontId="12" fillId="5" borderId="0" xfId="0" applyFont="1" applyFill="1" applyAlignment="1">
      <alignment horizontal="center" vertical="center"/>
    </xf>
    <xf numFmtId="0" fontId="23" fillId="5" borderId="0" xfId="0" applyFont="1" applyFill="1" applyAlignment="1">
      <alignment horizontal="center" vertical="center"/>
    </xf>
    <xf numFmtId="0" fontId="9" fillId="5" borderId="19" xfId="0" applyFont="1" applyFill="1" applyBorder="1" applyAlignment="1">
      <alignment horizontal="center" vertical="center" wrapText="1"/>
    </xf>
    <xf numFmtId="0" fontId="0" fillId="15" borderId="12" xfId="0" applyFill="1" applyBorder="1" applyAlignment="1">
      <alignment horizontal="center" vertical="center"/>
    </xf>
    <xf numFmtId="0" fontId="0" fillId="15" borderId="43" xfId="0" applyFill="1" applyBorder="1" applyAlignment="1">
      <alignment horizontal="center" vertical="center"/>
    </xf>
    <xf numFmtId="0" fontId="0" fillId="7" borderId="12" xfId="0" applyFill="1" applyBorder="1" applyAlignment="1">
      <alignment horizontal="center" vertical="center"/>
    </xf>
    <xf numFmtId="0" fontId="0" fillId="7" borderId="43" xfId="0" applyFill="1" applyBorder="1" applyAlignment="1">
      <alignment horizontal="center" vertical="center"/>
    </xf>
    <xf numFmtId="0" fontId="21" fillId="5" borderId="0" xfId="0" applyFont="1" applyFill="1" applyAlignment="1">
      <alignment horizontal="center" vertical="center"/>
    </xf>
    <xf numFmtId="0" fontId="0" fillId="0" borderId="0" xfId="0" applyAlignment="1">
      <alignment horizontal="center" vertical="center"/>
    </xf>
    <xf numFmtId="0" fontId="32" fillId="14" borderId="30" xfId="0" applyFont="1" applyFill="1" applyBorder="1" applyAlignment="1">
      <alignment horizontal="center" vertical="center" wrapText="1"/>
    </xf>
    <xf numFmtId="0" fontId="32" fillId="14" borderId="31" xfId="0" applyFont="1" applyFill="1" applyBorder="1" applyAlignment="1">
      <alignment horizontal="center" vertical="center" wrapText="1"/>
    </xf>
    <xf numFmtId="0" fontId="45" fillId="5" borderId="33" xfId="0" applyFont="1" applyFill="1" applyBorder="1" applyAlignment="1">
      <alignment horizontal="center" vertical="center" wrapText="1"/>
    </xf>
    <xf numFmtId="0" fontId="45" fillId="5" borderId="0" xfId="0" applyFont="1" applyFill="1" applyAlignment="1">
      <alignment horizontal="center" vertical="center" wrapText="1"/>
    </xf>
    <xf numFmtId="0" fontId="45" fillId="5" borderId="33" xfId="0" applyFont="1" applyFill="1" applyBorder="1" applyAlignment="1">
      <alignment horizontal="center" vertical="center"/>
    </xf>
    <xf numFmtId="0" fontId="45" fillId="5" borderId="0" xfId="0" applyFont="1" applyFill="1" applyAlignment="1">
      <alignment horizontal="center" vertical="center"/>
    </xf>
    <xf numFmtId="0" fontId="39" fillId="5" borderId="0" xfId="0" applyFont="1" applyFill="1" applyAlignment="1">
      <alignment horizontal="center" vertical="center" wrapText="1"/>
    </xf>
    <xf numFmtId="0" fontId="5" fillId="7" borderId="41" xfId="0" applyFont="1" applyFill="1" applyBorder="1" applyAlignment="1">
      <alignment horizontal="center" vertical="center" wrapText="1"/>
    </xf>
    <xf numFmtId="0" fontId="5" fillId="7" borderId="40" xfId="0" applyFont="1" applyFill="1" applyBorder="1" applyAlignment="1">
      <alignment horizontal="center" vertical="center" wrapText="1"/>
    </xf>
    <xf numFmtId="0" fontId="41" fillId="5" borderId="0" xfId="0" applyFont="1" applyFill="1" applyAlignment="1">
      <alignment horizontal="center" vertical="center"/>
    </xf>
    <xf numFmtId="0" fontId="32" fillId="5" borderId="35" xfId="0" applyFont="1" applyFill="1" applyBorder="1" applyAlignment="1">
      <alignment horizontal="center" vertical="center" wrapText="1"/>
    </xf>
    <xf numFmtId="0" fontId="2" fillId="5" borderId="36" xfId="0" applyFont="1" applyFill="1" applyBorder="1" applyAlignment="1">
      <alignment horizontal="center" vertical="center"/>
    </xf>
    <xf numFmtId="0" fontId="2" fillId="0" borderId="36"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49" fontId="0" fillId="7" borderId="9" xfId="0" applyNumberFormat="1" applyFill="1" applyBorder="1" applyAlignment="1">
      <alignment vertical="center"/>
    </xf>
    <xf numFmtId="49" fontId="0" fillId="7" borderId="10" xfId="0" applyNumberFormat="1" applyFill="1" applyBorder="1" applyAlignment="1">
      <alignment vertical="center"/>
    </xf>
    <xf numFmtId="49" fontId="11" fillId="7" borderId="9" xfId="1" applyNumberFormat="1" applyFill="1" applyBorder="1" applyAlignment="1">
      <alignment vertical="center"/>
    </xf>
    <xf numFmtId="0" fontId="0" fillId="7" borderId="9" xfId="0" applyFill="1" applyBorder="1" applyAlignment="1">
      <alignment vertical="center"/>
    </xf>
    <xf numFmtId="0" fontId="0" fillId="7" borderId="10" xfId="0" applyFill="1" applyBorder="1" applyAlignment="1">
      <alignment vertical="center"/>
    </xf>
    <xf numFmtId="0" fontId="12" fillId="0" borderId="0" xfId="0" applyFont="1" applyAlignment="1">
      <alignment vertical="center"/>
    </xf>
  </cellXfs>
  <cellStyles count="4">
    <cellStyle name="ハイパーリンク" xfId="1" builtinId="8"/>
    <cellStyle name="桁区切り" xfId="3" builtinId="6"/>
    <cellStyle name="桁区切り 2" xfId="2" xr:uid="{BCEBFAEC-D856-4E67-96DF-8296B2640D0B}"/>
    <cellStyle name="標準" xfId="0" builtinId="0"/>
  </cellStyles>
  <dxfs count="256">
    <dxf>
      <fill>
        <patternFill>
          <bgColor theme="7" tint="0.79998168889431442"/>
        </patternFill>
      </fill>
    </dxf>
    <dxf>
      <fill>
        <patternFill>
          <bgColor rgb="FFFF0000"/>
        </patternFill>
      </fill>
    </dxf>
    <dxf>
      <fill>
        <patternFill>
          <bgColor theme="5"/>
        </patternFill>
      </fill>
    </dxf>
    <dxf>
      <fill>
        <patternFill>
          <bgColor rgb="FFFF7C80"/>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theme="5"/>
        </patternFill>
      </fill>
    </dxf>
    <dxf>
      <fill>
        <patternFill>
          <bgColor rgb="FFFF7C8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5" tint="0.59996337778862885"/>
        </patternFill>
      </fill>
    </dxf>
    <dxf>
      <fill>
        <patternFill>
          <bgColor theme="7" tint="0.79998168889431442"/>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rgb="FFFF0000"/>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rgb="FFFF0000"/>
        </patternFill>
      </fill>
    </dxf>
    <dxf>
      <fill>
        <patternFill>
          <bgColor rgb="FFFF0000"/>
        </patternFill>
      </fill>
    </dxf>
    <dxf>
      <fill>
        <patternFill>
          <bgColor theme="7" tint="0.79998168889431442"/>
        </patternFill>
      </fill>
    </dxf>
    <dxf>
      <font>
        <color auto="1"/>
      </font>
    </dxf>
    <dxf>
      <font>
        <color rgb="FFFF0000"/>
      </font>
    </dxf>
    <dxf>
      <fill>
        <patternFill>
          <bgColor theme="7" tint="0.79998168889431442"/>
        </patternFill>
      </fill>
    </dxf>
    <dxf>
      <fill>
        <patternFill>
          <bgColor rgb="FFFF0000"/>
        </patternFill>
      </fill>
    </dxf>
    <dxf>
      <fill>
        <patternFill>
          <bgColor theme="5"/>
        </patternFill>
      </fill>
    </dxf>
    <dxf>
      <fill>
        <patternFill>
          <bgColor rgb="FFFF7C80"/>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theme="5"/>
        </patternFill>
      </fill>
    </dxf>
    <dxf>
      <fill>
        <patternFill>
          <bgColor rgb="FFFF7C8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5" tint="0.59996337778862885"/>
        </patternFill>
      </fill>
    </dxf>
    <dxf>
      <fill>
        <patternFill>
          <bgColor theme="7" tint="0.79998168889431442"/>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rgb="FFFF0000"/>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rgb="FFFF0000"/>
        </patternFill>
      </fill>
    </dxf>
    <dxf>
      <fill>
        <patternFill>
          <bgColor rgb="FFFF0000"/>
        </patternFill>
      </fill>
    </dxf>
    <dxf>
      <fill>
        <patternFill>
          <bgColor theme="7" tint="0.79998168889431442"/>
        </patternFill>
      </fill>
    </dxf>
    <dxf>
      <font>
        <color auto="1"/>
      </font>
    </dxf>
    <dxf>
      <font>
        <color rgb="FFFF0000"/>
      </font>
    </dxf>
    <dxf>
      <fill>
        <patternFill>
          <bgColor theme="7" tint="0.79998168889431442"/>
        </patternFill>
      </fill>
    </dxf>
    <dxf>
      <fill>
        <patternFill>
          <bgColor rgb="FFFF0000"/>
        </patternFill>
      </fill>
    </dxf>
    <dxf>
      <fill>
        <patternFill>
          <bgColor theme="5"/>
        </patternFill>
      </fill>
    </dxf>
    <dxf>
      <fill>
        <patternFill>
          <bgColor rgb="FFFF7C80"/>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theme="5"/>
        </patternFill>
      </fill>
    </dxf>
    <dxf>
      <fill>
        <patternFill>
          <bgColor rgb="FFFF7C8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5" tint="0.59996337778862885"/>
        </patternFill>
      </fill>
    </dxf>
    <dxf>
      <fill>
        <patternFill>
          <bgColor theme="7" tint="0.79998168889431442"/>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rgb="FFFF0000"/>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rgb="FFFF0000"/>
        </patternFill>
      </fill>
    </dxf>
    <dxf>
      <fill>
        <patternFill>
          <bgColor rgb="FFFF0000"/>
        </patternFill>
      </fill>
    </dxf>
    <dxf>
      <fill>
        <patternFill>
          <bgColor theme="7" tint="0.79998168889431442"/>
        </patternFill>
      </fill>
    </dxf>
    <dxf>
      <font>
        <color auto="1"/>
      </font>
    </dxf>
    <dxf>
      <font>
        <color rgb="FFFF0000"/>
      </font>
    </dxf>
    <dxf>
      <fill>
        <patternFill>
          <bgColor theme="7" tint="0.79998168889431442"/>
        </patternFill>
      </fill>
    </dxf>
    <dxf>
      <fill>
        <patternFill>
          <bgColor rgb="FFFF0000"/>
        </patternFill>
      </fill>
    </dxf>
    <dxf>
      <fill>
        <patternFill>
          <bgColor theme="5"/>
        </patternFill>
      </fill>
    </dxf>
    <dxf>
      <fill>
        <patternFill>
          <bgColor rgb="FFFF7C80"/>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theme="5"/>
        </patternFill>
      </fill>
    </dxf>
    <dxf>
      <fill>
        <patternFill>
          <bgColor rgb="FFFF7C8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5" tint="0.59996337778862885"/>
        </patternFill>
      </fill>
    </dxf>
    <dxf>
      <fill>
        <patternFill>
          <bgColor theme="7" tint="0.79998168889431442"/>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rgb="FFFF0000"/>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rgb="FFFF0000"/>
        </patternFill>
      </fill>
    </dxf>
    <dxf>
      <fill>
        <patternFill>
          <bgColor rgb="FFFF0000"/>
        </patternFill>
      </fill>
    </dxf>
    <dxf>
      <fill>
        <patternFill>
          <bgColor theme="7" tint="0.79998168889431442"/>
        </patternFill>
      </fill>
    </dxf>
    <dxf>
      <font>
        <color auto="1"/>
      </font>
    </dxf>
    <dxf>
      <font>
        <color rgb="FFFF0000"/>
      </font>
    </dxf>
    <dxf>
      <fill>
        <patternFill>
          <bgColor theme="7" tint="0.79998168889431442"/>
        </patternFill>
      </fill>
    </dxf>
    <dxf>
      <fill>
        <patternFill>
          <bgColor rgb="FFFF0000"/>
        </patternFill>
      </fill>
    </dxf>
    <dxf>
      <fill>
        <patternFill>
          <bgColor theme="5"/>
        </patternFill>
      </fill>
    </dxf>
    <dxf>
      <fill>
        <patternFill>
          <bgColor rgb="FFFF7C80"/>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theme="5"/>
        </patternFill>
      </fill>
    </dxf>
    <dxf>
      <fill>
        <patternFill>
          <bgColor rgb="FFFF7C80"/>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5" tint="0.59996337778862885"/>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rgb="FFFF0000"/>
        </patternFill>
      </fill>
    </dxf>
    <dxf>
      <fill>
        <patternFill>
          <bgColor theme="5" tint="0.59996337778862885"/>
        </patternFill>
      </fill>
    </dxf>
    <dxf>
      <fill>
        <patternFill>
          <bgColor theme="5" tint="0.59996337778862885"/>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ont>
        <color auto="1"/>
      </font>
    </dxf>
    <dxf>
      <font>
        <color rgb="FFFF0000"/>
      </font>
    </dxf>
    <dxf>
      <fill>
        <patternFill>
          <bgColor theme="7" tint="0.79998168889431442"/>
        </patternFill>
      </fill>
    </dxf>
    <dxf>
      <fill>
        <patternFill>
          <bgColor rgb="FFFF0000"/>
        </patternFill>
      </fill>
    </dxf>
    <dxf>
      <font>
        <color rgb="FFFF0000"/>
      </font>
    </dxf>
    <dxf>
      <font>
        <color auto="1"/>
      </font>
    </dxf>
    <dxf>
      <font>
        <color rgb="FFFF0000"/>
      </font>
    </dxf>
    <dxf>
      <font>
        <color auto="1"/>
      </font>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s>
  <tableStyles count="0" defaultTableStyle="TableStyleMedium2" defaultPivotStyle="PivotStyleLight16"/>
  <colors>
    <mruColors>
      <color rgb="FFFF3300"/>
      <color rgb="FFFF7C80"/>
      <color rgb="FF0563C1"/>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6</xdr:col>
      <xdr:colOff>403860</xdr:colOff>
      <xdr:row>0</xdr:row>
      <xdr:rowOff>137160</xdr:rowOff>
    </xdr:from>
    <xdr:to>
      <xdr:col>13</xdr:col>
      <xdr:colOff>121920</xdr:colOff>
      <xdr:row>2</xdr:row>
      <xdr:rowOff>99060</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6263640" y="137160"/>
          <a:ext cx="6195060" cy="419100"/>
        </a:xfrm>
        <a:prstGeom prst="wedgeRoundRectCallout">
          <a:avLst>
            <a:gd name="adj1" fmla="val -36940"/>
            <a:gd name="adj2" fmla="val 605"/>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a:t>
          </a:r>
          <a:r>
            <a:rPr kumimoji="1" lang="en-US" altLang="ja-JP" sz="1100"/>
            <a:t>No</a:t>
          </a:r>
          <a:r>
            <a:rPr kumimoji="1" lang="ja-JP" altLang="en-US" sz="1100"/>
            <a:t>（申請１つにつき付与）　申込</a:t>
          </a:r>
          <a:r>
            <a:rPr kumimoji="1" lang="en-US" altLang="ja-JP" sz="1100"/>
            <a:t>ID</a:t>
          </a:r>
          <a:r>
            <a:rPr kumimoji="1" lang="ja-JP" altLang="en-US" sz="1100"/>
            <a:t>（複数の申請を識別する番号）で掲載しています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5</xdr:row>
      <xdr:rowOff>146050</xdr:rowOff>
    </xdr:from>
    <xdr:to>
      <xdr:col>9</xdr:col>
      <xdr:colOff>419100</xdr:colOff>
      <xdr:row>17</xdr:row>
      <xdr:rowOff>247650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09550" y="1371600"/>
          <a:ext cx="8743950" cy="29781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450850</xdr:colOff>
      <xdr:row>6</xdr:row>
      <xdr:rowOff>69850</xdr:rowOff>
    </xdr:from>
    <xdr:to>
      <xdr:col>3</xdr:col>
      <xdr:colOff>584200</xdr:colOff>
      <xdr:row>12</xdr:row>
      <xdr:rowOff>114300</xdr:rowOff>
    </xdr:to>
    <xdr:sp macro="" textlink="">
      <xdr:nvSpPr>
        <xdr:cNvPr id="4" name="四角形: 角を丸くする 3">
          <a:extLst>
            <a:ext uri="{FF2B5EF4-FFF2-40B4-BE49-F238E27FC236}">
              <a16:creationId xmlns:a16="http://schemas.microsoft.com/office/drawing/2014/main" id="{00000000-0008-0000-0200-000004000000}"/>
            </a:ext>
          </a:extLst>
        </xdr:cNvPr>
        <xdr:cNvSpPr/>
      </xdr:nvSpPr>
      <xdr:spPr>
        <a:xfrm>
          <a:off x="450850" y="1530350"/>
          <a:ext cx="2876550" cy="14795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579120</xdr:colOff>
          <xdr:row>32</xdr:row>
          <xdr:rowOff>68580</xdr:rowOff>
        </xdr:from>
        <xdr:to>
          <xdr:col>16</xdr:col>
          <xdr:colOff>1211580</xdr:colOff>
          <xdr:row>40</xdr:row>
          <xdr:rowOff>297180</xdr:rowOff>
        </xdr:to>
        <xdr:sp macro="" textlink="">
          <xdr:nvSpPr>
            <xdr:cNvPr id="18433" name="Object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11</xdr:col>
      <xdr:colOff>365760</xdr:colOff>
      <xdr:row>73</xdr:row>
      <xdr:rowOff>107950</xdr:rowOff>
    </xdr:from>
    <xdr:to>
      <xdr:col>16</xdr:col>
      <xdr:colOff>1500784</xdr:colOff>
      <xdr:row>82</xdr:row>
      <xdr:rowOff>115570</xdr:rowOff>
    </xdr:to>
    <xdr:pic>
      <xdr:nvPicPr>
        <xdr:cNvPr id="6" name="図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50880" y="18434050"/>
          <a:ext cx="4487824" cy="2118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426720</xdr:colOff>
      <xdr:row>65</xdr:row>
      <xdr:rowOff>45720</xdr:rowOff>
    </xdr:from>
    <xdr:to>
      <xdr:col>10</xdr:col>
      <xdr:colOff>358140</xdr:colOff>
      <xdr:row>66</xdr:row>
      <xdr:rowOff>76200</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8008620" y="13380720"/>
          <a:ext cx="1866900" cy="259080"/>
        </a:xfrm>
        <a:prstGeom prst="wedgeRoundRectCallout">
          <a:avLst>
            <a:gd name="adj1" fmla="val -45232"/>
            <a:gd name="adj2" fmla="val 95254"/>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chemeClr val="lt1"/>
              </a:solidFill>
              <a:latin typeface="BIZ UDPゴシック" panose="020B0400000000000000" pitchFamily="50" charset="-128"/>
              <a:ea typeface="BIZ UDPゴシック" panose="020B0400000000000000" pitchFamily="50" charset="-128"/>
              <a:cs typeface="+mn-cs"/>
            </a:rPr>
            <a:t>SARLIB</a:t>
          </a:r>
          <a:r>
            <a:rPr kumimoji="1" lang="ja-JP" altLang="en-US" sz="1100">
              <a:solidFill>
                <a:schemeClr val="lt1"/>
              </a:solidFill>
              <a:latin typeface="BIZ UDPゴシック" panose="020B0400000000000000" pitchFamily="50" charset="-128"/>
              <a:ea typeface="BIZ UDPゴシック" panose="020B0400000000000000" pitchFamily="50" charset="-128"/>
              <a:cs typeface="+mn-cs"/>
            </a:rPr>
            <a:t>のデータベースへ</a:t>
          </a:r>
        </a:p>
      </xdr:txBody>
    </xdr:sp>
    <xdr:clientData/>
  </xdr:twoCellAnchor>
  <xdr:twoCellAnchor>
    <xdr:from>
      <xdr:col>4</xdr:col>
      <xdr:colOff>190500</xdr:colOff>
      <xdr:row>63</xdr:row>
      <xdr:rowOff>107950</xdr:rowOff>
    </xdr:from>
    <xdr:to>
      <xdr:col>7</xdr:col>
      <xdr:colOff>792480</xdr:colOff>
      <xdr:row>65</xdr:row>
      <xdr:rowOff>53340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3901440" y="15957550"/>
          <a:ext cx="3505200" cy="5397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BIZ UDPゴシック" panose="020B0400000000000000" pitchFamily="50" charset="-128"/>
              <a:ea typeface="BIZ UDPゴシック" panose="020B0400000000000000" pitchFamily="50" charset="-128"/>
            </a:rPr>
            <a:t>「新聞」・「定期刊行物」・「上記以外」</a:t>
          </a:r>
          <a:r>
            <a:rPr kumimoji="1" lang="ja-JP" altLang="en-US" sz="1200">
              <a:latin typeface="BIZ UDPゴシック" panose="020B0400000000000000" pitchFamily="50" charset="-128"/>
              <a:ea typeface="BIZ UDPゴシック" panose="020B0400000000000000" pitchFamily="50" charset="-128"/>
            </a:rPr>
            <a:t>は</a:t>
          </a:r>
          <a:r>
            <a:rPr kumimoji="1" lang="ja-JP" altLang="en-US" sz="1200" b="1">
              <a:latin typeface="BIZ UDPゴシック" panose="020B0400000000000000" pitchFamily="50" charset="-128"/>
              <a:ea typeface="BIZ UDPゴシック" panose="020B0400000000000000" pitchFamily="50" charset="-128"/>
            </a:rPr>
            <a:t>左入力欄</a:t>
          </a:r>
          <a:r>
            <a:rPr kumimoji="1" lang="ja-JP" altLang="en-US" sz="1200">
              <a:latin typeface="BIZ UDPゴシック" panose="020B0400000000000000" pitchFamily="50" charset="-128"/>
              <a:ea typeface="BIZ UDPゴシック" panose="020B0400000000000000" pitchFamily="50" charset="-128"/>
            </a:rPr>
            <a:t>へ</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b="1">
              <a:latin typeface="BIZ UDPゴシック" panose="020B0400000000000000" pitchFamily="50" charset="-128"/>
              <a:ea typeface="BIZ UDPゴシック" panose="020B0400000000000000" pitchFamily="50" charset="-128"/>
            </a:rPr>
            <a:t>「本体価格が明示されている図書」</a:t>
          </a:r>
          <a:r>
            <a:rPr kumimoji="1" lang="ja-JP" altLang="en-US" sz="1200">
              <a:latin typeface="BIZ UDPゴシック" panose="020B0400000000000000" pitchFamily="50" charset="-128"/>
              <a:ea typeface="BIZ UDPゴシック" panose="020B0400000000000000" pitchFamily="50" charset="-128"/>
            </a:rPr>
            <a:t>は</a:t>
          </a:r>
          <a:r>
            <a:rPr kumimoji="1" lang="ja-JP" altLang="en-US" sz="1200" b="1">
              <a:latin typeface="BIZ UDPゴシック" panose="020B0400000000000000" pitchFamily="50" charset="-128"/>
              <a:ea typeface="BIZ UDPゴシック" panose="020B0400000000000000" pitchFamily="50" charset="-128"/>
            </a:rPr>
            <a:t>右入力欄</a:t>
          </a:r>
          <a:r>
            <a:rPr kumimoji="1" lang="ja-JP" altLang="en-US" sz="1200">
              <a:latin typeface="BIZ UDPゴシック" panose="020B0400000000000000" pitchFamily="50" charset="-128"/>
              <a:ea typeface="BIZ UDPゴシック" panose="020B0400000000000000" pitchFamily="50" charset="-128"/>
            </a:rPr>
            <a:t>へ</a:t>
          </a:r>
        </a:p>
      </xdr:txBody>
    </xdr:sp>
    <xdr:clientData/>
  </xdr:twoCellAnchor>
  <xdr:twoCellAnchor>
    <xdr:from>
      <xdr:col>0</xdr:col>
      <xdr:colOff>450850</xdr:colOff>
      <xdr:row>18</xdr:row>
      <xdr:rowOff>12700</xdr:rowOff>
    </xdr:from>
    <xdr:to>
      <xdr:col>3</xdr:col>
      <xdr:colOff>584200</xdr:colOff>
      <xdr:row>24</xdr:row>
      <xdr:rowOff>101600</xdr:rowOff>
    </xdr:to>
    <xdr:sp macro="" textlink="">
      <xdr:nvSpPr>
        <xdr:cNvPr id="12" name="四角形: 角を丸くする 11">
          <a:extLst>
            <a:ext uri="{FF2B5EF4-FFF2-40B4-BE49-F238E27FC236}">
              <a16:creationId xmlns:a16="http://schemas.microsoft.com/office/drawing/2014/main" id="{00000000-0008-0000-0200-00000C000000}"/>
            </a:ext>
          </a:extLst>
        </xdr:cNvPr>
        <xdr:cNvSpPr/>
      </xdr:nvSpPr>
      <xdr:spPr>
        <a:xfrm>
          <a:off x="450850" y="4610100"/>
          <a:ext cx="2876550" cy="14795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17</xdr:row>
      <xdr:rowOff>387350</xdr:rowOff>
    </xdr:from>
    <xdr:to>
      <xdr:col>9</xdr:col>
      <xdr:colOff>419100</xdr:colOff>
      <xdr:row>30</xdr:row>
      <xdr:rowOff>12700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209550" y="4489450"/>
          <a:ext cx="8743950" cy="29146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450850</xdr:colOff>
      <xdr:row>31</xdr:row>
      <xdr:rowOff>120650</xdr:rowOff>
    </xdr:from>
    <xdr:to>
      <xdr:col>3</xdr:col>
      <xdr:colOff>584200</xdr:colOff>
      <xdr:row>37</xdr:row>
      <xdr:rowOff>171450</xdr:rowOff>
    </xdr:to>
    <xdr:sp macro="" textlink="">
      <xdr:nvSpPr>
        <xdr:cNvPr id="11" name="四角形: 角を丸くする 10">
          <a:extLst>
            <a:ext uri="{FF2B5EF4-FFF2-40B4-BE49-F238E27FC236}">
              <a16:creationId xmlns:a16="http://schemas.microsoft.com/office/drawing/2014/main" id="{00000000-0008-0000-0200-00000B000000}"/>
            </a:ext>
          </a:extLst>
        </xdr:cNvPr>
        <xdr:cNvSpPr/>
      </xdr:nvSpPr>
      <xdr:spPr>
        <a:xfrm>
          <a:off x="450850" y="7740650"/>
          <a:ext cx="2876550" cy="14795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30</xdr:row>
      <xdr:rowOff>184150</xdr:rowOff>
    </xdr:from>
    <xdr:to>
      <xdr:col>9</xdr:col>
      <xdr:colOff>419100</xdr:colOff>
      <xdr:row>45</xdr:row>
      <xdr:rowOff>57150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209550" y="7575550"/>
          <a:ext cx="8743950" cy="353060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450850</xdr:colOff>
      <xdr:row>45</xdr:row>
      <xdr:rowOff>304800</xdr:rowOff>
    </xdr:from>
    <xdr:to>
      <xdr:col>3</xdr:col>
      <xdr:colOff>584200</xdr:colOff>
      <xdr:row>50</xdr:row>
      <xdr:rowOff>114300</xdr:rowOff>
    </xdr:to>
    <xdr:sp macro="" textlink="">
      <xdr:nvSpPr>
        <xdr:cNvPr id="14" name="四角形: 角を丸くする 13">
          <a:extLst>
            <a:ext uri="{FF2B5EF4-FFF2-40B4-BE49-F238E27FC236}">
              <a16:creationId xmlns:a16="http://schemas.microsoft.com/office/drawing/2014/main" id="{00000000-0008-0000-0200-00000E000000}"/>
            </a:ext>
          </a:extLst>
        </xdr:cNvPr>
        <xdr:cNvSpPr/>
      </xdr:nvSpPr>
      <xdr:spPr>
        <a:xfrm>
          <a:off x="450850" y="11353800"/>
          <a:ext cx="28765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45</xdr:row>
      <xdr:rowOff>152400</xdr:rowOff>
    </xdr:from>
    <xdr:to>
      <xdr:col>11</xdr:col>
      <xdr:colOff>241300</xdr:colOff>
      <xdr:row>57</xdr:row>
      <xdr:rowOff>88900</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09550" y="11201400"/>
          <a:ext cx="10496550" cy="353060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419100</xdr:colOff>
      <xdr:row>58</xdr:row>
      <xdr:rowOff>107950</xdr:rowOff>
    </xdr:from>
    <xdr:to>
      <xdr:col>7</xdr:col>
      <xdr:colOff>806450</xdr:colOff>
      <xdr:row>65</xdr:row>
      <xdr:rowOff>184150</xdr:rowOff>
    </xdr:to>
    <xdr:sp macro="" textlink="">
      <xdr:nvSpPr>
        <xdr:cNvPr id="31" name="四角形: 角を丸くする 30">
          <a:extLst>
            <a:ext uri="{FF2B5EF4-FFF2-40B4-BE49-F238E27FC236}">
              <a16:creationId xmlns:a16="http://schemas.microsoft.com/office/drawing/2014/main" id="{00000000-0008-0000-0200-00001F000000}"/>
            </a:ext>
          </a:extLst>
        </xdr:cNvPr>
        <xdr:cNvSpPr/>
      </xdr:nvSpPr>
      <xdr:spPr>
        <a:xfrm>
          <a:off x="419100" y="14744700"/>
          <a:ext cx="6991350" cy="18732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57</xdr:row>
      <xdr:rowOff>196850</xdr:rowOff>
    </xdr:from>
    <xdr:to>
      <xdr:col>11</xdr:col>
      <xdr:colOff>241300</xdr:colOff>
      <xdr:row>86</xdr:row>
      <xdr:rowOff>69850</xdr:rowOff>
    </xdr:to>
    <xdr:sp macro="" textlink="">
      <xdr:nvSpPr>
        <xdr:cNvPr id="18432" name="正方形/長方形 18431">
          <a:extLst>
            <a:ext uri="{FF2B5EF4-FFF2-40B4-BE49-F238E27FC236}">
              <a16:creationId xmlns:a16="http://schemas.microsoft.com/office/drawing/2014/main" id="{00000000-0008-0000-0200-000000480000}"/>
            </a:ext>
          </a:extLst>
        </xdr:cNvPr>
        <xdr:cNvSpPr/>
      </xdr:nvSpPr>
      <xdr:spPr>
        <a:xfrm>
          <a:off x="209550" y="14605000"/>
          <a:ext cx="10496550" cy="69659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406400</xdr:colOff>
      <xdr:row>87</xdr:row>
      <xdr:rowOff>133350</xdr:rowOff>
    </xdr:from>
    <xdr:to>
      <xdr:col>3</xdr:col>
      <xdr:colOff>539750</xdr:colOff>
      <xdr:row>92</xdr:row>
      <xdr:rowOff>152400</xdr:rowOff>
    </xdr:to>
    <xdr:sp macro="" textlink="">
      <xdr:nvSpPr>
        <xdr:cNvPr id="18436" name="四角形: 角を丸くする 18435">
          <a:extLst>
            <a:ext uri="{FF2B5EF4-FFF2-40B4-BE49-F238E27FC236}">
              <a16:creationId xmlns:a16="http://schemas.microsoft.com/office/drawing/2014/main" id="{00000000-0008-0000-0200-000004480000}"/>
            </a:ext>
          </a:extLst>
        </xdr:cNvPr>
        <xdr:cNvSpPr/>
      </xdr:nvSpPr>
      <xdr:spPr>
        <a:xfrm>
          <a:off x="406400" y="21863050"/>
          <a:ext cx="28765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86</xdr:row>
      <xdr:rowOff>190500</xdr:rowOff>
    </xdr:from>
    <xdr:to>
      <xdr:col>9</xdr:col>
      <xdr:colOff>419100</xdr:colOff>
      <xdr:row>94</xdr:row>
      <xdr:rowOff>88900</xdr:rowOff>
    </xdr:to>
    <xdr:sp macro="" textlink="">
      <xdr:nvSpPr>
        <xdr:cNvPr id="18438" name="正方形/長方形 18437">
          <a:extLst>
            <a:ext uri="{FF2B5EF4-FFF2-40B4-BE49-F238E27FC236}">
              <a16:creationId xmlns:a16="http://schemas.microsoft.com/office/drawing/2014/main" id="{00000000-0008-0000-0200-000006480000}"/>
            </a:ext>
          </a:extLst>
        </xdr:cNvPr>
        <xdr:cNvSpPr/>
      </xdr:nvSpPr>
      <xdr:spPr>
        <a:xfrm>
          <a:off x="209550" y="21691600"/>
          <a:ext cx="8743950" cy="17589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406400</xdr:colOff>
      <xdr:row>95</xdr:row>
      <xdr:rowOff>152400</xdr:rowOff>
    </xdr:from>
    <xdr:to>
      <xdr:col>3</xdr:col>
      <xdr:colOff>869950</xdr:colOff>
      <xdr:row>100</xdr:row>
      <xdr:rowOff>127000</xdr:rowOff>
    </xdr:to>
    <xdr:sp macro="" textlink="">
      <xdr:nvSpPr>
        <xdr:cNvPr id="18439" name="四角形: 角を丸くする 18438">
          <a:extLst>
            <a:ext uri="{FF2B5EF4-FFF2-40B4-BE49-F238E27FC236}">
              <a16:creationId xmlns:a16="http://schemas.microsoft.com/office/drawing/2014/main" id="{00000000-0008-0000-0200-000007480000}"/>
            </a:ext>
          </a:extLst>
        </xdr:cNvPr>
        <xdr:cNvSpPr/>
      </xdr:nvSpPr>
      <xdr:spPr>
        <a:xfrm>
          <a:off x="406400" y="23742650"/>
          <a:ext cx="32067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95</xdr:row>
      <xdr:rowOff>44450</xdr:rowOff>
    </xdr:from>
    <xdr:to>
      <xdr:col>9</xdr:col>
      <xdr:colOff>419100</xdr:colOff>
      <xdr:row>103</xdr:row>
      <xdr:rowOff>0</xdr:rowOff>
    </xdr:to>
    <xdr:sp macro="" textlink="">
      <xdr:nvSpPr>
        <xdr:cNvPr id="18440" name="正方形/長方形 18439">
          <a:extLst>
            <a:ext uri="{FF2B5EF4-FFF2-40B4-BE49-F238E27FC236}">
              <a16:creationId xmlns:a16="http://schemas.microsoft.com/office/drawing/2014/main" id="{00000000-0008-0000-0200-000008480000}"/>
            </a:ext>
          </a:extLst>
        </xdr:cNvPr>
        <xdr:cNvSpPr/>
      </xdr:nvSpPr>
      <xdr:spPr>
        <a:xfrm>
          <a:off x="209550" y="23634700"/>
          <a:ext cx="8743950" cy="17589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406400</xdr:colOff>
      <xdr:row>104</xdr:row>
      <xdr:rowOff>50800</xdr:rowOff>
    </xdr:from>
    <xdr:to>
      <xdr:col>3</xdr:col>
      <xdr:colOff>869950</xdr:colOff>
      <xdr:row>109</xdr:row>
      <xdr:rowOff>12700</xdr:rowOff>
    </xdr:to>
    <xdr:sp macro="" textlink="">
      <xdr:nvSpPr>
        <xdr:cNvPr id="18441" name="四角形: 角を丸くする 18440">
          <a:extLst>
            <a:ext uri="{FF2B5EF4-FFF2-40B4-BE49-F238E27FC236}">
              <a16:creationId xmlns:a16="http://schemas.microsoft.com/office/drawing/2014/main" id="{00000000-0008-0000-0200-000009480000}"/>
            </a:ext>
          </a:extLst>
        </xdr:cNvPr>
        <xdr:cNvSpPr/>
      </xdr:nvSpPr>
      <xdr:spPr>
        <a:xfrm>
          <a:off x="406400" y="25571450"/>
          <a:ext cx="32067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103</xdr:row>
      <xdr:rowOff>69850</xdr:rowOff>
    </xdr:from>
    <xdr:to>
      <xdr:col>9</xdr:col>
      <xdr:colOff>419100</xdr:colOff>
      <xdr:row>113</xdr:row>
      <xdr:rowOff>0</xdr:rowOff>
    </xdr:to>
    <xdr:sp macro="" textlink="">
      <xdr:nvSpPr>
        <xdr:cNvPr id="18442" name="正方形/長方形 18441">
          <a:extLst>
            <a:ext uri="{FF2B5EF4-FFF2-40B4-BE49-F238E27FC236}">
              <a16:creationId xmlns:a16="http://schemas.microsoft.com/office/drawing/2014/main" id="{00000000-0008-0000-0200-00000A480000}"/>
            </a:ext>
          </a:extLst>
        </xdr:cNvPr>
        <xdr:cNvSpPr/>
      </xdr:nvSpPr>
      <xdr:spPr>
        <a:xfrm>
          <a:off x="209550" y="25463500"/>
          <a:ext cx="8743950" cy="21018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304800</xdr:colOff>
      <xdr:row>113</xdr:row>
      <xdr:rowOff>139700</xdr:rowOff>
    </xdr:from>
    <xdr:to>
      <xdr:col>3</xdr:col>
      <xdr:colOff>768350</xdr:colOff>
      <xdr:row>118</xdr:row>
      <xdr:rowOff>0</xdr:rowOff>
    </xdr:to>
    <xdr:sp macro="" textlink="">
      <xdr:nvSpPr>
        <xdr:cNvPr id="18443" name="四角形: 角を丸くする 18442">
          <a:extLst>
            <a:ext uri="{FF2B5EF4-FFF2-40B4-BE49-F238E27FC236}">
              <a16:creationId xmlns:a16="http://schemas.microsoft.com/office/drawing/2014/main" id="{00000000-0008-0000-0200-00000B480000}"/>
            </a:ext>
          </a:extLst>
        </xdr:cNvPr>
        <xdr:cNvSpPr/>
      </xdr:nvSpPr>
      <xdr:spPr>
        <a:xfrm>
          <a:off x="304800" y="27705050"/>
          <a:ext cx="32067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113</xdr:row>
      <xdr:rowOff>69850</xdr:rowOff>
    </xdr:from>
    <xdr:to>
      <xdr:col>9</xdr:col>
      <xdr:colOff>603250</xdr:colOff>
      <xdr:row>121</xdr:row>
      <xdr:rowOff>6350</xdr:rowOff>
    </xdr:to>
    <xdr:sp macro="" textlink="">
      <xdr:nvSpPr>
        <xdr:cNvPr id="18444" name="正方形/長方形 18443">
          <a:extLst>
            <a:ext uri="{FF2B5EF4-FFF2-40B4-BE49-F238E27FC236}">
              <a16:creationId xmlns:a16="http://schemas.microsoft.com/office/drawing/2014/main" id="{00000000-0008-0000-0200-00000C480000}"/>
            </a:ext>
          </a:extLst>
        </xdr:cNvPr>
        <xdr:cNvSpPr/>
      </xdr:nvSpPr>
      <xdr:spPr>
        <a:xfrm>
          <a:off x="209550" y="27635200"/>
          <a:ext cx="8928100" cy="195580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304800</xdr:colOff>
      <xdr:row>122</xdr:row>
      <xdr:rowOff>82550</xdr:rowOff>
    </xdr:from>
    <xdr:to>
      <xdr:col>3</xdr:col>
      <xdr:colOff>768350</xdr:colOff>
      <xdr:row>126</xdr:row>
      <xdr:rowOff>184150</xdr:rowOff>
    </xdr:to>
    <xdr:sp macro="" textlink="">
      <xdr:nvSpPr>
        <xdr:cNvPr id="18445" name="四角形: 角を丸くする 18444">
          <a:extLst>
            <a:ext uri="{FF2B5EF4-FFF2-40B4-BE49-F238E27FC236}">
              <a16:creationId xmlns:a16="http://schemas.microsoft.com/office/drawing/2014/main" id="{00000000-0008-0000-0200-00000D480000}"/>
            </a:ext>
          </a:extLst>
        </xdr:cNvPr>
        <xdr:cNvSpPr/>
      </xdr:nvSpPr>
      <xdr:spPr>
        <a:xfrm>
          <a:off x="304800" y="29857700"/>
          <a:ext cx="32067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121</xdr:row>
      <xdr:rowOff>146050</xdr:rowOff>
    </xdr:from>
    <xdr:to>
      <xdr:col>9</xdr:col>
      <xdr:colOff>603250</xdr:colOff>
      <xdr:row>129</xdr:row>
      <xdr:rowOff>146050</xdr:rowOff>
    </xdr:to>
    <xdr:sp macro="" textlink="">
      <xdr:nvSpPr>
        <xdr:cNvPr id="18446" name="正方形/長方形 18445">
          <a:extLst>
            <a:ext uri="{FF2B5EF4-FFF2-40B4-BE49-F238E27FC236}">
              <a16:creationId xmlns:a16="http://schemas.microsoft.com/office/drawing/2014/main" id="{00000000-0008-0000-0200-00000E480000}"/>
            </a:ext>
          </a:extLst>
        </xdr:cNvPr>
        <xdr:cNvSpPr/>
      </xdr:nvSpPr>
      <xdr:spPr>
        <a:xfrm>
          <a:off x="209550" y="29730700"/>
          <a:ext cx="8928100" cy="195580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944880</xdr:colOff>
      <xdr:row>107</xdr:row>
      <xdr:rowOff>60960</xdr:rowOff>
    </xdr:from>
    <xdr:ext cx="3573780" cy="435760"/>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4655820" y="26128980"/>
          <a:ext cx="3573780" cy="43576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800">
              <a:solidFill>
                <a:schemeClr val="tx1"/>
              </a:solidFill>
              <a:effectLst/>
              <a:latin typeface="+mn-lt"/>
              <a:ea typeface="+mn-ea"/>
              <a:cs typeface="+mn-cs"/>
            </a:rPr>
            <a:t>一点当たりの美術の著作物又は写真の著作物が、当該頁の</a:t>
          </a:r>
          <a:r>
            <a:rPr lang="en-US" altLang="ja-JP" sz="800">
              <a:solidFill>
                <a:schemeClr val="tx1"/>
              </a:solidFill>
              <a:effectLst/>
              <a:latin typeface="+mn-lt"/>
              <a:ea typeface="+mn-ea"/>
              <a:cs typeface="+mn-cs"/>
            </a:rPr>
            <a:t>3</a:t>
          </a:r>
          <a:r>
            <a:rPr lang="ja-JP" altLang="ja-JP" sz="800">
              <a:solidFill>
                <a:schemeClr val="tx1"/>
              </a:solidFill>
              <a:effectLst/>
              <a:latin typeface="+mn-lt"/>
              <a:ea typeface="+mn-ea"/>
              <a:cs typeface="+mn-cs"/>
            </a:rPr>
            <a:t>分の</a:t>
          </a:r>
          <a:r>
            <a:rPr lang="en-US" altLang="ja-JP" sz="800">
              <a:solidFill>
                <a:schemeClr val="tx1"/>
              </a:solidFill>
              <a:effectLst/>
              <a:latin typeface="+mn-lt"/>
              <a:ea typeface="+mn-ea"/>
              <a:cs typeface="+mn-cs"/>
            </a:rPr>
            <a:t>2</a:t>
          </a:r>
          <a:r>
            <a:rPr lang="ja-JP" altLang="ja-JP" sz="800">
              <a:solidFill>
                <a:schemeClr val="tx1"/>
              </a:solidFill>
              <a:effectLst/>
              <a:latin typeface="+mn-lt"/>
              <a:ea typeface="+mn-ea"/>
              <a:cs typeface="+mn-cs"/>
            </a:rPr>
            <a:t>以上の割合を占めて掲載されているものについては、原則として解像度を</a:t>
          </a:r>
          <a:r>
            <a:rPr lang="en-US" altLang="ja-JP" sz="800">
              <a:solidFill>
                <a:schemeClr val="tx1"/>
              </a:solidFill>
              <a:effectLst/>
              <a:latin typeface="+mn-lt"/>
              <a:ea typeface="+mn-ea"/>
              <a:cs typeface="+mn-cs"/>
            </a:rPr>
            <a:t>200dpi</a:t>
          </a:r>
          <a:endParaRPr kumimoji="1" lang="ja-JP" altLang="en-US" sz="8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209550</xdr:colOff>
      <xdr:row>5</xdr:row>
      <xdr:rowOff>146050</xdr:rowOff>
    </xdr:from>
    <xdr:to>
      <xdr:col>9</xdr:col>
      <xdr:colOff>419100</xdr:colOff>
      <xdr:row>17</xdr:row>
      <xdr:rowOff>247650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9550" y="1371600"/>
          <a:ext cx="8743950" cy="29781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450850</xdr:colOff>
      <xdr:row>6</xdr:row>
      <xdr:rowOff>69850</xdr:rowOff>
    </xdr:from>
    <xdr:to>
      <xdr:col>3</xdr:col>
      <xdr:colOff>584200</xdr:colOff>
      <xdr:row>12</xdr:row>
      <xdr:rowOff>114300</xdr:rowOff>
    </xdr:to>
    <xdr:sp macro="" textlink="">
      <xdr:nvSpPr>
        <xdr:cNvPr id="3" name="四角形: 角を丸くする 2">
          <a:extLst>
            <a:ext uri="{FF2B5EF4-FFF2-40B4-BE49-F238E27FC236}">
              <a16:creationId xmlns:a16="http://schemas.microsoft.com/office/drawing/2014/main" id="{00000000-0008-0000-0300-000003000000}"/>
            </a:ext>
          </a:extLst>
        </xdr:cNvPr>
        <xdr:cNvSpPr/>
      </xdr:nvSpPr>
      <xdr:spPr>
        <a:xfrm>
          <a:off x="450850" y="1530350"/>
          <a:ext cx="2876550" cy="14795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594360</xdr:colOff>
          <xdr:row>34</xdr:row>
          <xdr:rowOff>297180</xdr:rowOff>
        </xdr:from>
        <xdr:to>
          <xdr:col>18</xdr:col>
          <xdr:colOff>167640</xdr:colOff>
          <xdr:row>40</xdr:row>
          <xdr:rowOff>335280</xdr:rowOff>
        </xdr:to>
        <xdr:sp macro="" textlink="">
          <xdr:nvSpPr>
            <xdr:cNvPr id="24577" name="Object 1" hidden="1">
              <a:extLst>
                <a:ext uri="{63B3BB69-23CF-44E3-9099-C40C66FF867C}">
                  <a14:compatExt spid="_x0000_s24577"/>
                </a:ext>
                <a:ext uri="{FF2B5EF4-FFF2-40B4-BE49-F238E27FC236}">
                  <a16:creationId xmlns:a16="http://schemas.microsoft.com/office/drawing/2014/main" id="{00000000-0008-0000-0300-0000016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11</xdr:col>
      <xdr:colOff>617220</xdr:colOff>
      <xdr:row>76</xdr:row>
      <xdr:rowOff>85090</xdr:rowOff>
    </xdr:from>
    <xdr:to>
      <xdr:col>16</xdr:col>
      <xdr:colOff>1752244</xdr:colOff>
      <xdr:row>84</xdr:row>
      <xdr:rowOff>313690</xdr:rowOff>
    </xdr:to>
    <xdr:pic>
      <xdr:nvPicPr>
        <xdr:cNvPr id="4" name="図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2020" y="19096990"/>
          <a:ext cx="4500524" cy="211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426720</xdr:colOff>
      <xdr:row>65</xdr:row>
      <xdr:rowOff>45720</xdr:rowOff>
    </xdr:from>
    <xdr:to>
      <xdr:col>10</xdr:col>
      <xdr:colOff>358140</xdr:colOff>
      <xdr:row>66</xdr:row>
      <xdr:rowOff>76200</xdr:rowOff>
    </xdr:to>
    <xdr:sp macro="" textlink="">
      <xdr:nvSpPr>
        <xdr:cNvPr id="5" name="吹き出し: 角を丸めた四角形 4">
          <a:extLst>
            <a:ext uri="{FF2B5EF4-FFF2-40B4-BE49-F238E27FC236}">
              <a16:creationId xmlns:a16="http://schemas.microsoft.com/office/drawing/2014/main" id="{00000000-0008-0000-0300-000005000000}"/>
            </a:ext>
          </a:extLst>
        </xdr:cNvPr>
        <xdr:cNvSpPr/>
      </xdr:nvSpPr>
      <xdr:spPr>
        <a:xfrm>
          <a:off x="7995920" y="16479520"/>
          <a:ext cx="1861820" cy="259080"/>
        </a:xfrm>
        <a:prstGeom prst="wedgeRoundRectCallout">
          <a:avLst>
            <a:gd name="adj1" fmla="val -45232"/>
            <a:gd name="adj2" fmla="val 95254"/>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chemeClr val="lt1"/>
              </a:solidFill>
              <a:latin typeface="BIZ UDPゴシック" panose="020B0400000000000000" pitchFamily="50" charset="-128"/>
              <a:ea typeface="BIZ UDPゴシック" panose="020B0400000000000000" pitchFamily="50" charset="-128"/>
              <a:cs typeface="+mn-cs"/>
            </a:rPr>
            <a:t>SARLIB</a:t>
          </a:r>
          <a:r>
            <a:rPr kumimoji="1" lang="ja-JP" altLang="en-US" sz="1100">
              <a:solidFill>
                <a:schemeClr val="lt1"/>
              </a:solidFill>
              <a:latin typeface="BIZ UDPゴシック" panose="020B0400000000000000" pitchFamily="50" charset="-128"/>
              <a:ea typeface="BIZ UDPゴシック" panose="020B0400000000000000" pitchFamily="50" charset="-128"/>
              <a:cs typeface="+mn-cs"/>
            </a:rPr>
            <a:t>のデータベースへ</a:t>
          </a:r>
        </a:p>
      </xdr:txBody>
    </xdr:sp>
    <xdr:clientData/>
  </xdr:twoCellAnchor>
  <xdr:twoCellAnchor>
    <xdr:from>
      <xdr:col>4</xdr:col>
      <xdr:colOff>190500</xdr:colOff>
      <xdr:row>63</xdr:row>
      <xdr:rowOff>107950</xdr:rowOff>
    </xdr:from>
    <xdr:to>
      <xdr:col>7</xdr:col>
      <xdr:colOff>612140</xdr:colOff>
      <xdr:row>65</xdr:row>
      <xdr:rowOff>53340</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3898900" y="15944850"/>
          <a:ext cx="3317240" cy="54229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BIZ UDPゴシック" panose="020B0400000000000000" pitchFamily="50" charset="-128"/>
              <a:ea typeface="BIZ UDPゴシック" panose="020B0400000000000000" pitchFamily="50" charset="-128"/>
            </a:rPr>
            <a:t>新聞・定期刊行物・それ以外</a:t>
          </a:r>
          <a:r>
            <a:rPr kumimoji="1" lang="ja-JP" altLang="en-US" sz="1200">
              <a:latin typeface="BIZ UDPゴシック" panose="020B0400000000000000" pitchFamily="50" charset="-128"/>
              <a:ea typeface="BIZ UDPゴシック" panose="020B0400000000000000" pitchFamily="50" charset="-128"/>
            </a:rPr>
            <a:t>は</a:t>
          </a:r>
          <a:r>
            <a:rPr kumimoji="1" lang="ja-JP" altLang="en-US" sz="1200" b="1">
              <a:latin typeface="BIZ UDPゴシック" panose="020B0400000000000000" pitchFamily="50" charset="-128"/>
              <a:ea typeface="BIZ UDPゴシック" panose="020B0400000000000000" pitchFamily="50" charset="-128"/>
            </a:rPr>
            <a:t>左入力欄</a:t>
          </a:r>
          <a:r>
            <a:rPr kumimoji="1" lang="ja-JP" altLang="en-US" sz="1200">
              <a:latin typeface="BIZ UDPゴシック" panose="020B0400000000000000" pitchFamily="50" charset="-128"/>
              <a:ea typeface="BIZ UDPゴシック" panose="020B0400000000000000" pitchFamily="50" charset="-128"/>
            </a:rPr>
            <a:t>へ</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b="1">
              <a:latin typeface="BIZ UDPゴシック" panose="020B0400000000000000" pitchFamily="50" charset="-128"/>
              <a:ea typeface="BIZ UDPゴシック" panose="020B0400000000000000" pitchFamily="50" charset="-128"/>
            </a:rPr>
            <a:t>本体価格が明示されている図書</a:t>
          </a:r>
          <a:r>
            <a:rPr kumimoji="1" lang="ja-JP" altLang="en-US" sz="1200">
              <a:latin typeface="BIZ UDPゴシック" panose="020B0400000000000000" pitchFamily="50" charset="-128"/>
              <a:ea typeface="BIZ UDPゴシック" panose="020B0400000000000000" pitchFamily="50" charset="-128"/>
            </a:rPr>
            <a:t>は</a:t>
          </a:r>
          <a:r>
            <a:rPr kumimoji="1" lang="ja-JP" altLang="en-US" sz="1200" b="1">
              <a:latin typeface="BIZ UDPゴシック" panose="020B0400000000000000" pitchFamily="50" charset="-128"/>
              <a:ea typeface="BIZ UDPゴシック" panose="020B0400000000000000" pitchFamily="50" charset="-128"/>
            </a:rPr>
            <a:t>右入力欄</a:t>
          </a:r>
          <a:r>
            <a:rPr kumimoji="1" lang="ja-JP" altLang="en-US" sz="1200">
              <a:latin typeface="BIZ UDPゴシック" panose="020B0400000000000000" pitchFamily="50" charset="-128"/>
              <a:ea typeface="BIZ UDPゴシック" panose="020B0400000000000000" pitchFamily="50" charset="-128"/>
            </a:rPr>
            <a:t>へ</a:t>
          </a:r>
        </a:p>
      </xdr:txBody>
    </xdr:sp>
    <xdr:clientData/>
  </xdr:twoCellAnchor>
  <xdr:twoCellAnchor>
    <xdr:from>
      <xdr:col>0</xdr:col>
      <xdr:colOff>450850</xdr:colOff>
      <xdr:row>18</xdr:row>
      <xdr:rowOff>12700</xdr:rowOff>
    </xdr:from>
    <xdr:to>
      <xdr:col>3</xdr:col>
      <xdr:colOff>584200</xdr:colOff>
      <xdr:row>24</xdr:row>
      <xdr:rowOff>101600</xdr:rowOff>
    </xdr:to>
    <xdr:sp macro="" textlink="">
      <xdr:nvSpPr>
        <xdr:cNvPr id="7" name="四角形: 角を丸くする 6">
          <a:extLst>
            <a:ext uri="{FF2B5EF4-FFF2-40B4-BE49-F238E27FC236}">
              <a16:creationId xmlns:a16="http://schemas.microsoft.com/office/drawing/2014/main" id="{00000000-0008-0000-0300-000007000000}"/>
            </a:ext>
          </a:extLst>
        </xdr:cNvPr>
        <xdr:cNvSpPr/>
      </xdr:nvSpPr>
      <xdr:spPr>
        <a:xfrm>
          <a:off x="450850" y="4610100"/>
          <a:ext cx="2876550" cy="14795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17</xdr:row>
      <xdr:rowOff>387350</xdr:rowOff>
    </xdr:from>
    <xdr:to>
      <xdr:col>9</xdr:col>
      <xdr:colOff>419100</xdr:colOff>
      <xdr:row>30</xdr:row>
      <xdr:rowOff>12700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209550" y="4489450"/>
          <a:ext cx="8743950" cy="29146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450850</xdr:colOff>
      <xdr:row>31</xdr:row>
      <xdr:rowOff>120650</xdr:rowOff>
    </xdr:from>
    <xdr:to>
      <xdr:col>3</xdr:col>
      <xdr:colOff>584200</xdr:colOff>
      <xdr:row>37</xdr:row>
      <xdr:rowOff>171450</xdr:rowOff>
    </xdr:to>
    <xdr:sp macro="" textlink="">
      <xdr:nvSpPr>
        <xdr:cNvPr id="9" name="四角形: 角を丸くする 8">
          <a:extLst>
            <a:ext uri="{FF2B5EF4-FFF2-40B4-BE49-F238E27FC236}">
              <a16:creationId xmlns:a16="http://schemas.microsoft.com/office/drawing/2014/main" id="{00000000-0008-0000-0300-000009000000}"/>
            </a:ext>
          </a:extLst>
        </xdr:cNvPr>
        <xdr:cNvSpPr/>
      </xdr:nvSpPr>
      <xdr:spPr>
        <a:xfrm>
          <a:off x="450850" y="7740650"/>
          <a:ext cx="2876550" cy="14795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30</xdr:row>
      <xdr:rowOff>184150</xdr:rowOff>
    </xdr:from>
    <xdr:to>
      <xdr:col>9</xdr:col>
      <xdr:colOff>419100</xdr:colOff>
      <xdr:row>45</xdr:row>
      <xdr:rowOff>57150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209550" y="7575550"/>
          <a:ext cx="8743950" cy="353060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450850</xdr:colOff>
      <xdr:row>45</xdr:row>
      <xdr:rowOff>304800</xdr:rowOff>
    </xdr:from>
    <xdr:to>
      <xdr:col>3</xdr:col>
      <xdr:colOff>584200</xdr:colOff>
      <xdr:row>50</xdr:row>
      <xdr:rowOff>114300</xdr:rowOff>
    </xdr:to>
    <xdr:sp macro="" textlink="">
      <xdr:nvSpPr>
        <xdr:cNvPr id="11" name="四角形: 角を丸くする 10">
          <a:extLst>
            <a:ext uri="{FF2B5EF4-FFF2-40B4-BE49-F238E27FC236}">
              <a16:creationId xmlns:a16="http://schemas.microsoft.com/office/drawing/2014/main" id="{00000000-0008-0000-0300-00000B000000}"/>
            </a:ext>
          </a:extLst>
        </xdr:cNvPr>
        <xdr:cNvSpPr/>
      </xdr:nvSpPr>
      <xdr:spPr>
        <a:xfrm>
          <a:off x="450850" y="11353800"/>
          <a:ext cx="28765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45</xdr:row>
      <xdr:rowOff>152400</xdr:rowOff>
    </xdr:from>
    <xdr:to>
      <xdr:col>11</xdr:col>
      <xdr:colOff>241300</xdr:colOff>
      <xdr:row>57</xdr:row>
      <xdr:rowOff>88900</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209550" y="11201400"/>
          <a:ext cx="10496550" cy="32956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419100</xdr:colOff>
      <xdr:row>58</xdr:row>
      <xdr:rowOff>107950</xdr:rowOff>
    </xdr:from>
    <xdr:to>
      <xdr:col>7</xdr:col>
      <xdr:colOff>806450</xdr:colOff>
      <xdr:row>65</xdr:row>
      <xdr:rowOff>184150</xdr:rowOff>
    </xdr:to>
    <xdr:sp macro="" textlink="">
      <xdr:nvSpPr>
        <xdr:cNvPr id="13" name="四角形: 角を丸くする 12">
          <a:extLst>
            <a:ext uri="{FF2B5EF4-FFF2-40B4-BE49-F238E27FC236}">
              <a16:creationId xmlns:a16="http://schemas.microsoft.com/office/drawing/2014/main" id="{00000000-0008-0000-0300-00000D000000}"/>
            </a:ext>
          </a:extLst>
        </xdr:cNvPr>
        <xdr:cNvSpPr/>
      </xdr:nvSpPr>
      <xdr:spPr>
        <a:xfrm>
          <a:off x="419100" y="14744700"/>
          <a:ext cx="6991350" cy="18732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57</xdr:row>
      <xdr:rowOff>196850</xdr:rowOff>
    </xdr:from>
    <xdr:to>
      <xdr:col>11</xdr:col>
      <xdr:colOff>241300</xdr:colOff>
      <xdr:row>86</xdr:row>
      <xdr:rowOff>69850</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209550" y="14605000"/>
          <a:ext cx="10496550" cy="69659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406400</xdr:colOff>
      <xdr:row>87</xdr:row>
      <xdr:rowOff>133350</xdr:rowOff>
    </xdr:from>
    <xdr:to>
      <xdr:col>3</xdr:col>
      <xdr:colOff>539750</xdr:colOff>
      <xdr:row>92</xdr:row>
      <xdr:rowOff>152400</xdr:rowOff>
    </xdr:to>
    <xdr:sp macro="" textlink="">
      <xdr:nvSpPr>
        <xdr:cNvPr id="15" name="四角形: 角を丸くする 14">
          <a:extLst>
            <a:ext uri="{FF2B5EF4-FFF2-40B4-BE49-F238E27FC236}">
              <a16:creationId xmlns:a16="http://schemas.microsoft.com/office/drawing/2014/main" id="{00000000-0008-0000-0300-00000F000000}"/>
            </a:ext>
          </a:extLst>
        </xdr:cNvPr>
        <xdr:cNvSpPr/>
      </xdr:nvSpPr>
      <xdr:spPr>
        <a:xfrm>
          <a:off x="406400" y="21863050"/>
          <a:ext cx="28765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86</xdr:row>
      <xdr:rowOff>190500</xdr:rowOff>
    </xdr:from>
    <xdr:to>
      <xdr:col>9</xdr:col>
      <xdr:colOff>419100</xdr:colOff>
      <xdr:row>94</xdr:row>
      <xdr:rowOff>88900</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209550" y="21691600"/>
          <a:ext cx="8743950" cy="17589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406400</xdr:colOff>
      <xdr:row>95</xdr:row>
      <xdr:rowOff>152400</xdr:rowOff>
    </xdr:from>
    <xdr:to>
      <xdr:col>3</xdr:col>
      <xdr:colOff>869950</xdr:colOff>
      <xdr:row>100</xdr:row>
      <xdr:rowOff>127000</xdr:rowOff>
    </xdr:to>
    <xdr:sp macro="" textlink="">
      <xdr:nvSpPr>
        <xdr:cNvPr id="17" name="四角形: 角を丸くする 16">
          <a:extLst>
            <a:ext uri="{FF2B5EF4-FFF2-40B4-BE49-F238E27FC236}">
              <a16:creationId xmlns:a16="http://schemas.microsoft.com/office/drawing/2014/main" id="{00000000-0008-0000-0300-000011000000}"/>
            </a:ext>
          </a:extLst>
        </xdr:cNvPr>
        <xdr:cNvSpPr/>
      </xdr:nvSpPr>
      <xdr:spPr>
        <a:xfrm>
          <a:off x="406400" y="23742650"/>
          <a:ext cx="32067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95</xdr:row>
      <xdr:rowOff>44450</xdr:rowOff>
    </xdr:from>
    <xdr:to>
      <xdr:col>9</xdr:col>
      <xdr:colOff>419100</xdr:colOff>
      <xdr:row>103</xdr:row>
      <xdr:rowOff>0</xdr:rowOff>
    </xdr:to>
    <xdr:sp macro="" textlink="">
      <xdr:nvSpPr>
        <xdr:cNvPr id="18" name="正方形/長方形 17">
          <a:extLst>
            <a:ext uri="{FF2B5EF4-FFF2-40B4-BE49-F238E27FC236}">
              <a16:creationId xmlns:a16="http://schemas.microsoft.com/office/drawing/2014/main" id="{00000000-0008-0000-0300-000012000000}"/>
            </a:ext>
          </a:extLst>
        </xdr:cNvPr>
        <xdr:cNvSpPr/>
      </xdr:nvSpPr>
      <xdr:spPr>
        <a:xfrm>
          <a:off x="209550" y="23634700"/>
          <a:ext cx="8743950" cy="17589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406400</xdr:colOff>
      <xdr:row>104</xdr:row>
      <xdr:rowOff>50800</xdr:rowOff>
    </xdr:from>
    <xdr:to>
      <xdr:col>3</xdr:col>
      <xdr:colOff>869950</xdr:colOff>
      <xdr:row>109</xdr:row>
      <xdr:rowOff>12700</xdr:rowOff>
    </xdr:to>
    <xdr:sp macro="" textlink="">
      <xdr:nvSpPr>
        <xdr:cNvPr id="19" name="四角形: 角を丸くする 18">
          <a:extLst>
            <a:ext uri="{FF2B5EF4-FFF2-40B4-BE49-F238E27FC236}">
              <a16:creationId xmlns:a16="http://schemas.microsoft.com/office/drawing/2014/main" id="{00000000-0008-0000-0300-000013000000}"/>
            </a:ext>
          </a:extLst>
        </xdr:cNvPr>
        <xdr:cNvSpPr/>
      </xdr:nvSpPr>
      <xdr:spPr>
        <a:xfrm>
          <a:off x="406400" y="25571450"/>
          <a:ext cx="32067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103</xdr:row>
      <xdr:rowOff>69850</xdr:rowOff>
    </xdr:from>
    <xdr:to>
      <xdr:col>9</xdr:col>
      <xdr:colOff>419100</xdr:colOff>
      <xdr:row>113</xdr:row>
      <xdr:rowOff>0</xdr:rowOff>
    </xdr:to>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209550" y="25463500"/>
          <a:ext cx="8743950" cy="21018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304800</xdr:colOff>
      <xdr:row>113</xdr:row>
      <xdr:rowOff>139700</xdr:rowOff>
    </xdr:from>
    <xdr:to>
      <xdr:col>3</xdr:col>
      <xdr:colOff>768350</xdr:colOff>
      <xdr:row>118</xdr:row>
      <xdr:rowOff>0</xdr:rowOff>
    </xdr:to>
    <xdr:sp macro="" textlink="">
      <xdr:nvSpPr>
        <xdr:cNvPr id="21" name="四角形: 角を丸くする 20">
          <a:extLst>
            <a:ext uri="{FF2B5EF4-FFF2-40B4-BE49-F238E27FC236}">
              <a16:creationId xmlns:a16="http://schemas.microsoft.com/office/drawing/2014/main" id="{00000000-0008-0000-0300-000015000000}"/>
            </a:ext>
          </a:extLst>
        </xdr:cNvPr>
        <xdr:cNvSpPr/>
      </xdr:nvSpPr>
      <xdr:spPr>
        <a:xfrm>
          <a:off x="304800" y="27705050"/>
          <a:ext cx="32067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113</xdr:row>
      <xdr:rowOff>69850</xdr:rowOff>
    </xdr:from>
    <xdr:to>
      <xdr:col>9</xdr:col>
      <xdr:colOff>603250</xdr:colOff>
      <xdr:row>121</xdr:row>
      <xdr:rowOff>6350</xdr:rowOff>
    </xdr:to>
    <xdr:sp macro="" textlink="">
      <xdr:nvSpPr>
        <xdr:cNvPr id="22" name="正方形/長方形 21">
          <a:extLst>
            <a:ext uri="{FF2B5EF4-FFF2-40B4-BE49-F238E27FC236}">
              <a16:creationId xmlns:a16="http://schemas.microsoft.com/office/drawing/2014/main" id="{00000000-0008-0000-0300-000016000000}"/>
            </a:ext>
          </a:extLst>
        </xdr:cNvPr>
        <xdr:cNvSpPr/>
      </xdr:nvSpPr>
      <xdr:spPr>
        <a:xfrm>
          <a:off x="209550" y="27635200"/>
          <a:ext cx="8928100" cy="195580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304800</xdr:colOff>
      <xdr:row>122</xdr:row>
      <xdr:rowOff>82550</xdr:rowOff>
    </xdr:from>
    <xdr:to>
      <xdr:col>3</xdr:col>
      <xdr:colOff>768350</xdr:colOff>
      <xdr:row>126</xdr:row>
      <xdr:rowOff>184150</xdr:rowOff>
    </xdr:to>
    <xdr:sp macro="" textlink="">
      <xdr:nvSpPr>
        <xdr:cNvPr id="23" name="四角形: 角を丸くする 22">
          <a:extLst>
            <a:ext uri="{FF2B5EF4-FFF2-40B4-BE49-F238E27FC236}">
              <a16:creationId xmlns:a16="http://schemas.microsoft.com/office/drawing/2014/main" id="{00000000-0008-0000-0300-000017000000}"/>
            </a:ext>
          </a:extLst>
        </xdr:cNvPr>
        <xdr:cNvSpPr/>
      </xdr:nvSpPr>
      <xdr:spPr>
        <a:xfrm>
          <a:off x="304800" y="29857700"/>
          <a:ext cx="32067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121</xdr:row>
      <xdr:rowOff>146050</xdr:rowOff>
    </xdr:from>
    <xdr:to>
      <xdr:col>9</xdr:col>
      <xdr:colOff>603250</xdr:colOff>
      <xdr:row>129</xdr:row>
      <xdr:rowOff>146050</xdr:rowOff>
    </xdr:to>
    <xdr:sp macro="" textlink="">
      <xdr:nvSpPr>
        <xdr:cNvPr id="24" name="正方形/長方形 23">
          <a:extLst>
            <a:ext uri="{FF2B5EF4-FFF2-40B4-BE49-F238E27FC236}">
              <a16:creationId xmlns:a16="http://schemas.microsoft.com/office/drawing/2014/main" id="{00000000-0008-0000-0300-000018000000}"/>
            </a:ext>
          </a:extLst>
        </xdr:cNvPr>
        <xdr:cNvSpPr/>
      </xdr:nvSpPr>
      <xdr:spPr>
        <a:xfrm>
          <a:off x="209550" y="29730700"/>
          <a:ext cx="8928100" cy="195580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0</xdr:colOff>
      <xdr:row>107</xdr:row>
      <xdr:rowOff>0</xdr:rowOff>
    </xdr:from>
    <xdr:ext cx="3573780" cy="435760"/>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4678680" y="26068020"/>
          <a:ext cx="3573780" cy="43576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800">
              <a:solidFill>
                <a:schemeClr val="tx1"/>
              </a:solidFill>
              <a:effectLst/>
              <a:latin typeface="+mn-lt"/>
              <a:ea typeface="+mn-ea"/>
              <a:cs typeface="+mn-cs"/>
            </a:rPr>
            <a:t>一点当たりの美術の著作物又は写真の著作物が、当該頁の</a:t>
          </a:r>
          <a:r>
            <a:rPr lang="en-US" altLang="ja-JP" sz="800">
              <a:solidFill>
                <a:schemeClr val="tx1"/>
              </a:solidFill>
              <a:effectLst/>
              <a:latin typeface="+mn-lt"/>
              <a:ea typeface="+mn-ea"/>
              <a:cs typeface="+mn-cs"/>
            </a:rPr>
            <a:t>3</a:t>
          </a:r>
          <a:r>
            <a:rPr lang="ja-JP" altLang="ja-JP" sz="800">
              <a:solidFill>
                <a:schemeClr val="tx1"/>
              </a:solidFill>
              <a:effectLst/>
              <a:latin typeface="+mn-lt"/>
              <a:ea typeface="+mn-ea"/>
              <a:cs typeface="+mn-cs"/>
            </a:rPr>
            <a:t>分の</a:t>
          </a:r>
          <a:r>
            <a:rPr lang="en-US" altLang="ja-JP" sz="800">
              <a:solidFill>
                <a:schemeClr val="tx1"/>
              </a:solidFill>
              <a:effectLst/>
              <a:latin typeface="+mn-lt"/>
              <a:ea typeface="+mn-ea"/>
              <a:cs typeface="+mn-cs"/>
            </a:rPr>
            <a:t>2</a:t>
          </a:r>
          <a:r>
            <a:rPr lang="ja-JP" altLang="ja-JP" sz="800">
              <a:solidFill>
                <a:schemeClr val="tx1"/>
              </a:solidFill>
              <a:effectLst/>
              <a:latin typeface="+mn-lt"/>
              <a:ea typeface="+mn-ea"/>
              <a:cs typeface="+mn-cs"/>
            </a:rPr>
            <a:t>以上の割合を占めて掲載されているものについては、原則として解像度を</a:t>
          </a:r>
          <a:r>
            <a:rPr lang="en-US" altLang="ja-JP" sz="800">
              <a:solidFill>
                <a:schemeClr val="tx1"/>
              </a:solidFill>
              <a:effectLst/>
              <a:latin typeface="+mn-lt"/>
              <a:ea typeface="+mn-ea"/>
              <a:cs typeface="+mn-cs"/>
            </a:rPr>
            <a:t>200dpi</a:t>
          </a:r>
          <a:endParaRPr kumimoji="1" lang="ja-JP" altLang="en-US" sz="8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209550</xdr:colOff>
      <xdr:row>5</xdr:row>
      <xdr:rowOff>146050</xdr:rowOff>
    </xdr:from>
    <xdr:to>
      <xdr:col>9</xdr:col>
      <xdr:colOff>419100</xdr:colOff>
      <xdr:row>17</xdr:row>
      <xdr:rowOff>247650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209550" y="1371600"/>
          <a:ext cx="8743950" cy="29781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450850</xdr:colOff>
      <xdr:row>6</xdr:row>
      <xdr:rowOff>69850</xdr:rowOff>
    </xdr:from>
    <xdr:to>
      <xdr:col>3</xdr:col>
      <xdr:colOff>584200</xdr:colOff>
      <xdr:row>12</xdr:row>
      <xdr:rowOff>114300</xdr:rowOff>
    </xdr:to>
    <xdr:sp macro="" textlink="">
      <xdr:nvSpPr>
        <xdr:cNvPr id="3" name="四角形: 角を丸くする 2">
          <a:extLst>
            <a:ext uri="{FF2B5EF4-FFF2-40B4-BE49-F238E27FC236}">
              <a16:creationId xmlns:a16="http://schemas.microsoft.com/office/drawing/2014/main" id="{00000000-0008-0000-0400-000003000000}"/>
            </a:ext>
          </a:extLst>
        </xdr:cNvPr>
        <xdr:cNvSpPr/>
      </xdr:nvSpPr>
      <xdr:spPr>
        <a:xfrm>
          <a:off x="450850" y="1530350"/>
          <a:ext cx="2876550" cy="14795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594360</xdr:colOff>
          <xdr:row>34</xdr:row>
          <xdr:rowOff>297180</xdr:rowOff>
        </xdr:from>
        <xdr:to>
          <xdr:col>18</xdr:col>
          <xdr:colOff>167640</xdr:colOff>
          <xdr:row>40</xdr:row>
          <xdr:rowOff>335280</xdr:rowOff>
        </xdr:to>
        <xdr:sp macro="" textlink="">
          <xdr:nvSpPr>
            <xdr:cNvPr id="25601" name="Object 1"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11</xdr:col>
      <xdr:colOff>617220</xdr:colOff>
      <xdr:row>76</xdr:row>
      <xdr:rowOff>85090</xdr:rowOff>
    </xdr:from>
    <xdr:to>
      <xdr:col>16</xdr:col>
      <xdr:colOff>1752244</xdr:colOff>
      <xdr:row>84</xdr:row>
      <xdr:rowOff>313690</xdr:rowOff>
    </xdr:to>
    <xdr:pic>
      <xdr:nvPicPr>
        <xdr:cNvPr id="4" name="図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2020" y="19096990"/>
          <a:ext cx="4500524" cy="211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426720</xdr:colOff>
      <xdr:row>65</xdr:row>
      <xdr:rowOff>45720</xdr:rowOff>
    </xdr:from>
    <xdr:to>
      <xdr:col>10</xdr:col>
      <xdr:colOff>358140</xdr:colOff>
      <xdr:row>66</xdr:row>
      <xdr:rowOff>76200</xdr:rowOff>
    </xdr:to>
    <xdr:sp macro="" textlink="">
      <xdr:nvSpPr>
        <xdr:cNvPr id="5" name="吹き出し: 角を丸めた四角形 4">
          <a:extLst>
            <a:ext uri="{FF2B5EF4-FFF2-40B4-BE49-F238E27FC236}">
              <a16:creationId xmlns:a16="http://schemas.microsoft.com/office/drawing/2014/main" id="{00000000-0008-0000-0400-000005000000}"/>
            </a:ext>
          </a:extLst>
        </xdr:cNvPr>
        <xdr:cNvSpPr/>
      </xdr:nvSpPr>
      <xdr:spPr>
        <a:xfrm>
          <a:off x="7995920" y="16479520"/>
          <a:ext cx="1861820" cy="259080"/>
        </a:xfrm>
        <a:prstGeom prst="wedgeRoundRectCallout">
          <a:avLst>
            <a:gd name="adj1" fmla="val -45232"/>
            <a:gd name="adj2" fmla="val 95254"/>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chemeClr val="lt1"/>
              </a:solidFill>
              <a:latin typeface="BIZ UDPゴシック" panose="020B0400000000000000" pitchFamily="50" charset="-128"/>
              <a:ea typeface="BIZ UDPゴシック" panose="020B0400000000000000" pitchFamily="50" charset="-128"/>
              <a:cs typeface="+mn-cs"/>
            </a:rPr>
            <a:t>SARLIB</a:t>
          </a:r>
          <a:r>
            <a:rPr kumimoji="1" lang="ja-JP" altLang="en-US" sz="1100">
              <a:solidFill>
                <a:schemeClr val="lt1"/>
              </a:solidFill>
              <a:latin typeface="BIZ UDPゴシック" panose="020B0400000000000000" pitchFamily="50" charset="-128"/>
              <a:ea typeface="BIZ UDPゴシック" panose="020B0400000000000000" pitchFamily="50" charset="-128"/>
              <a:cs typeface="+mn-cs"/>
            </a:rPr>
            <a:t>のデータベースへ</a:t>
          </a:r>
        </a:p>
      </xdr:txBody>
    </xdr:sp>
    <xdr:clientData/>
  </xdr:twoCellAnchor>
  <xdr:twoCellAnchor>
    <xdr:from>
      <xdr:col>4</xdr:col>
      <xdr:colOff>190500</xdr:colOff>
      <xdr:row>63</xdr:row>
      <xdr:rowOff>107950</xdr:rowOff>
    </xdr:from>
    <xdr:to>
      <xdr:col>7</xdr:col>
      <xdr:colOff>612140</xdr:colOff>
      <xdr:row>65</xdr:row>
      <xdr:rowOff>53340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3898900" y="15944850"/>
          <a:ext cx="3317240" cy="54229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BIZ UDPゴシック" panose="020B0400000000000000" pitchFamily="50" charset="-128"/>
              <a:ea typeface="BIZ UDPゴシック" panose="020B0400000000000000" pitchFamily="50" charset="-128"/>
            </a:rPr>
            <a:t>新聞・定期刊行物・それ以外</a:t>
          </a:r>
          <a:r>
            <a:rPr kumimoji="1" lang="ja-JP" altLang="en-US" sz="1200">
              <a:latin typeface="BIZ UDPゴシック" panose="020B0400000000000000" pitchFamily="50" charset="-128"/>
              <a:ea typeface="BIZ UDPゴシック" panose="020B0400000000000000" pitchFamily="50" charset="-128"/>
            </a:rPr>
            <a:t>は</a:t>
          </a:r>
          <a:r>
            <a:rPr kumimoji="1" lang="ja-JP" altLang="en-US" sz="1200" b="1">
              <a:latin typeface="BIZ UDPゴシック" panose="020B0400000000000000" pitchFamily="50" charset="-128"/>
              <a:ea typeface="BIZ UDPゴシック" panose="020B0400000000000000" pitchFamily="50" charset="-128"/>
            </a:rPr>
            <a:t>左入力欄</a:t>
          </a:r>
          <a:r>
            <a:rPr kumimoji="1" lang="ja-JP" altLang="en-US" sz="1200">
              <a:latin typeface="BIZ UDPゴシック" panose="020B0400000000000000" pitchFamily="50" charset="-128"/>
              <a:ea typeface="BIZ UDPゴシック" panose="020B0400000000000000" pitchFamily="50" charset="-128"/>
            </a:rPr>
            <a:t>へ</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b="1">
              <a:latin typeface="BIZ UDPゴシック" panose="020B0400000000000000" pitchFamily="50" charset="-128"/>
              <a:ea typeface="BIZ UDPゴシック" panose="020B0400000000000000" pitchFamily="50" charset="-128"/>
            </a:rPr>
            <a:t>本体価格が明示されている図書</a:t>
          </a:r>
          <a:r>
            <a:rPr kumimoji="1" lang="ja-JP" altLang="en-US" sz="1200">
              <a:latin typeface="BIZ UDPゴシック" panose="020B0400000000000000" pitchFamily="50" charset="-128"/>
              <a:ea typeface="BIZ UDPゴシック" panose="020B0400000000000000" pitchFamily="50" charset="-128"/>
            </a:rPr>
            <a:t>は</a:t>
          </a:r>
          <a:r>
            <a:rPr kumimoji="1" lang="ja-JP" altLang="en-US" sz="1200" b="1">
              <a:latin typeface="BIZ UDPゴシック" panose="020B0400000000000000" pitchFamily="50" charset="-128"/>
              <a:ea typeface="BIZ UDPゴシック" panose="020B0400000000000000" pitchFamily="50" charset="-128"/>
            </a:rPr>
            <a:t>右入力欄</a:t>
          </a:r>
          <a:r>
            <a:rPr kumimoji="1" lang="ja-JP" altLang="en-US" sz="1200">
              <a:latin typeface="BIZ UDPゴシック" panose="020B0400000000000000" pitchFamily="50" charset="-128"/>
              <a:ea typeface="BIZ UDPゴシック" panose="020B0400000000000000" pitchFamily="50" charset="-128"/>
            </a:rPr>
            <a:t>へ</a:t>
          </a:r>
        </a:p>
      </xdr:txBody>
    </xdr:sp>
    <xdr:clientData/>
  </xdr:twoCellAnchor>
  <xdr:twoCellAnchor>
    <xdr:from>
      <xdr:col>0</xdr:col>
      <xdr:colOff>450850</xdr:colOff>
      <xdr:row>18</xdr:row>
      <xdr:rowOff>12700</xdr:rowOff>
    </xdr:from>
    <xdr:to>
      <xdr:col>3</xdr:col>
      <xdr:colOff>584200</xdr:colOff>
      <xdr:row>24</xdr:row>
      <xdr:rowOff>101600</xdr:rowOff>
    </xdr:to>
    <xdr:sp macro="" textlink="">
      <xdr:nvSpPr>
        <xdr:cNvPr id="7" name="四角形: 角を丸くする 6">
          <a:extLst>
            <a:ext uri="{FF2B5EF4-FFF2-40B4-BE49-F238E27FC236}">
              <a16:creationId xmlns:a16="http://schemas.microsoft.com/office/drawing/2014/main" id="{00000000-0008-0000-0400-000007000000}"/>
            </a:ext>
          </a:extLst>
        </xdr:cNvPr>
        <xdr:cNvSpPr/>
      </xdr:nvSpPr>
      <xdr:spPr>
        <a:xfrm>
          <a:off x="450850" y="4610100"/>
          <a:ext cx="2876550" cy="14795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17</xdr:row>
      <xdr:rowOff>387350</xdr:rowOff>
    </xdr:from>
    <xdr:to>
      <xdr:col>9</xdr:col>
      <xdr:colOff>419100</xdr:colOff>
      <xdr:row>30</xdr:row>
      <xdr:rowOff>12700</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209550" y="4489450"/>
          <a:ext cx="8743950" cy="29146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450850</xdr:colOff>
      <xdr:row>31</xdr:row>
      <xdr:rowOff>120650</xdr:rowOff>
    </xdr:from>
    <xdr:to>
      <xdr:col>3</xdr:col>
      <xdr:colOff>584200</xdr:colOff>
      <xdr:row>37</xdr:row>
      <xdr:rowOff>171450</xdr:rowOff>
    </xdr:to>
    <xdr:sp macro="" textlink="">
      <xdr:nvSpPr>
        <xdr:cNvPr id="9" name="四角形: 角を丸くする 8">
          <a:extLst>
            <a:ext uri="{FF2B5EF4-FFF2-40B4-BE49-F238E27FC236}">
              <a16:creationId xmlns:a16="http://schemas.microsoft.com/office/drawing/2014/main" id="{00000000-0008-0000-0400-000009000000}"/>
            </a:ext>
          </a:extLst>
        </xdr:cNvPr>
        <xdr:cNvSpPr/>
      </xdr:nvSpPr>
      <xdr:spPr>
        <a:xfrm>
          <a:off x="450850" y="7740650"/>
          <a:ext cx="2876550" cy="14795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30</xdr:row>
      <xdr:rowOff>184150</xdr:rowOff>
    </xdr:from>
    <xdr:to>
      <xdr:col>9</xdr:col>
      <xdr:colOff>419100</xdr:colOff>
      <xdr:row>45</xdr:row>
      <xdr:rowOff>57150</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209550" y="7575550"/>
          <a:ext cx="8743950" cy="353060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450850</xdr:colOff>
      <xdr:row>45</xdr:row>
      <xdr:rowOff>304800</xdr:rowOff>
    </xdr:from>
    <xdr:to>
      <xdr:col>3</xdr:col>
      <xdr:colOff>584200</xdr:colOff>
      <xdr:row>50</xdr:row>
      <xdr:rowOff>114300</xdr:rowOff>
    </xdr:to>
    <xdr:sp macro="" textlink="">
      <xdr:nvSpPr>
        <xdr:cNvPr id="11" name="四角形: 角を丸くする 10">
          <a:extLst>
            <a:ext uri="{FF2B5EF4-FFF2-40B4-BE49-F238E27FC236}">
              <a16:creationId xmlns:a16="http://schemas.microsoft.com/office/drawing/2014/main" id="{00000000-0008-0000-0400-00000B000000}"/>
            </a:ext>
          </a:extLst>
        </xdr:cNvPr>
        <xdr:cNvSpPr/>
      </xdr:nvSpPr>
      <xdr:spPr>
        <a:xfrm>
          <a:off x="450850" y="11353800"/>
          <a:ext cx="28765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45</xdr:row>
      <xdr:rowOff>152400</xdr:rowOff>
    </xdr:from>
    <xdr:to>
      <xdr:col>11</xdr:col>
      <xdr:colOff>241300</xdr:colOff>
      <xdr:row>57</xdr:row>
      <xdr:rowOff>88900</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209550" y="11201400"/>
          <a:ext cx="10496550" cy="32956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419100</xdr:colOff>
      <xdr:row>58</xdr:row>
      <xdr:rowOff>107950</xdr:rowOff>
    </xdr:from>
    <xdr:to>
      <xdr:col>7</xdr:col>
      <xdr:colOff>806450</xdr:colOff>
      <xdr:row>65</xdr:row>
      <xdr:rowOff>184150</xdr:rowOff>
    </xdr:to>
    <xdr:sp macro="" textlink="">
      <xdr:nvSpPr>
        <xdr:cNvPr id="13" name="四角形: 角を丸くする 12">
          <a:extLst>
            <a:ext uri="{FF2B5EF4-FFF2-40B4-BE49-F238E27FC236}">
              <a16:creationId xmlns:a16="http://schemas.microsoft.com/office/drawing/2014/main" id="{00000000-0008-0000-0400-00000D000000}"/>
            </a:ext>
          </a:extLst>
        </xdr:cNvPr>
        <xdr:cNvSpPr/>
      </xdr:nvSpPr>
      <xdr:spPr>
        <a:xfrm>
          <a:off x="419100" y="14744700"/>
          <a:ext cx="6991350" cy="18732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57</xdr:row>
      <xdr:rowOff>196850</xdr:rowOff>
    </xdr:from>
    <xdr:to>
      <xdr:col>11</xdr:col>
      <xdr:colOff>241300</xdr:colOff>
      <xdr:row>86</xdr:row>
      <xdr:rowOff>69850</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209550" y="14605000"/>
          <a:ext cx="10496550" cy="69659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406400</xdr:colOff>
      <xdr:row>87</xdr:row>
      <xdr:rowOff>133350</xdr:rowOff>
    </xdr:from>
    <xdr:to>
      <xdr:col>3</xdr:col>
      <xdr:colOff>539750</xdr:colOff>
      <xdr:row>92</xdr:row>
      <xdr:rowOff>152400</xdr:rowOff>
    </xdr:to>
    <xdr:sp macro="" textlink="">
      <xdr:nvSpPr>
        <xdr:cNvPr id="15" name="四角形: 角を丸くする 14">
          <a:extLst>
            <a:ext uri="{FF2B5EF4-FFF2-40B4-BE49-F238E27FC236}">
              <a16:creationId xmlns:a16="http://schemas.microsoft.com/office/drawing/2014/main" id="{00000000-0008-0000-0400-00000F000000}"/>
            </a:ext>
          </a:extLst>
        </xdr:cNvPr>
        <xdr:cNvSpPr/>
      </xdr:nvSpPr>
      <xdr:spPr>
        <a:xfrm>
          <a:off x="406400" y="21863050"/>
          <a:ext cx="28765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86</xdr:row>
      <xdr:rowOff>190500</xdr:rowOff>
    </xdr:from>
    <xdr:to>
      <xdr:col>9</xdr:col>
      <xdr:colOff>419100</xdr:colOff>
      <xdr:row>94</xdr:row>
      <xdr:rowOff>88900</xdr:rowOff>
    </xdr:to>
    <xdr:sp macro="" textlink="">
      <xdr:nvSpPr>
        <xdr:cNvPr id="16" name="正方形/長方形 15">
          <a:extLst>
            <a:ext uri="{FF2B5EF4-FFF2-40B4-BE49-F238E27FC236}">
              <a16:creationId xmlns:a16="http://schemas.microsoft.com/office/drawing/2014/main" id="{00000000-0008-0000-0400-000010000000}"/>
            </a:ext>
          </a:extLst>
        </xdr:cNvPr>
        <xdr:cNvSpPr/>
      </xdr:nvSpPr>
      <xdr:spPr>
        <a:xfrm>
          <a:off x="209550" y="21691600"/>
          <a:ext cx="8743950" cy="17589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406400</xdr:colOff>
      <xdr:row>95</xdr:row>
      <xdr:rowOff>152400</xdr:rowOff>
    </xdr:from>
    <xdr:to>
      <xdr:col>3</xdr:col>
      <xdr:colOff>869950</xdr:colOff>
      <xdr:row>100</xdr:row>
      <xdr:rowOff>127000</xdr:rowOff>
    </xdr:to>
    <xdr:sp macro="" textlink="">
      <xdr:nvSpPr>
        <xdr:cNvPr id="17" name="四角形: 角を丸くする 16">
          <a:extLst>
            <a:ext uri="{FF2B5EF4-FFF2-40B4-BE49-F238E27FC236}">
              <a16:creationId xmlns:a16="http://schemas.microsoft.com/office/drawing/2014/main" id="{00000000-0008-0000-0400-000011000000}"/>
            </a:ext>
          </a:extLst>
        </xdr:cNvPr>
        <xdr:cNvSpPr/>
      </xdr:nvSpPr>
      <xdr:spPr>
        <a:xfrm>
          <a:off x="406400" y="23742650"/>
          <a:ext cx="32067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95</xdr:row>
      <xdr:rowOff>44450</xdr:rowOff>
    </xdr:from>
    <xdr:to>
      <xdr:col>9</xdr:col>
      <xdr:colOff>419100</xdr:colOff>
      <xdr:row>103</xdr:row>
      <xdr:rowOff>0</xdr:rowOff>
    </xdr:to>
    <xdr:sp macro="" textlink="">
      <xdr:nvSpPr>
        <xdr:cNvPr id="18" name="正方形/長方形 17">
          <a:extLst>
            <a:ext uri="{FF2B5EF4-FFF2-40B4-BE49-F238E27FC236}">
              <a16:creationId xmlns:a16="http://schemas.microsoft.com/office/drawing/2014/main" id="{00000000-0008-0000-0400-000012000000}"/>
            </a:ext>
          </a:extLst>
        </xdr:cNvPr>
        <xdr:cNvSpPr/>
      </xdr:nvSpPr>
      <xdr:spPr>
        <a:xfrm>
          <a:off x="209550" y="23634700"/>
          <a:ext cx="8743950" cy="17589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406400</xdr:colOff>
      <xdr:row>104</xdr:row>
      <xdr:rowOff>50800</xdr:rowOff>
    </xdr:from>
    <xdr:to>
      <xdr:col>3</xdr:col>
      <xdr:colOff>869950</xdr:colOff>
      <xdr:row>109</xdr:row>
      <xdr:rowOff>12700</xdr:rowOff>
    </xdr:to>
    <xdr:sp macro="" textlink="">
      <xdr:nvSpPr>
        <xdr:cNvPr id="19" name="四角形: 角を丸くする 18">
          <a:extLst>
            <a:ext uri="{FF2B5EF4-FFF2-40B4-BE49-F238E27FC236}">
              <a16:creationId xmlns:a16="http://schemas.microsoft.com/office/drawing/2014/main" id="{00000000-0008-0000-0400-000013000000}"/>
            </a:ext>
          </a:extLst>
        </xdr:cNvPr>
        <xdr:cNvSpPr/>
      </xdr:nvSpPr>
      <xdr:spPr>
        <a:xfrm>
          <a:off x="406400" y="25571450"/>
          <a:ext cx="32067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103</xdr:row>
      <xdr:rowOff>69850</xdr:rowOff>
    </xdr:from>
    <xdr:to>
      <xdr:col>9</xdr:col>
      <xdr:colOff>419100</xdr:colOff>
      <xdr:row>113</xdr:row>
      <xdr:rowOff>0</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9550" y="25463500"/>
          <a:ext cx="8743950" cy="21018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304800</xdr:colOff>
      <xdr:row>113</xdr:row>
      <xdr:rowOff>139700</xdr:rowOff>
    </xdr:from>
    <xdr:to>
      <xdr:col>3</xdr:col>
      <xdr:colOff>768350</xdr:colOff>
      <xdr:row>118</xdr:row>
      <xdr:rowOff>0</xdr:rowOff>
    </xdr:to>
    <xdr:sp macro="" textlink="">
      <xdr:nvSpPr>
        <xdr:cNvPr id="21" name="四角形: 角を丸くする 20">
          <a:extLst>
            <a:ext uri="{FF2B5EF4-FFF2-40B4-BE49-F238E27FC236}">
              <a16:creationId xmlns:a16="http://schemas.microsoft.com/office/drawing/2014/main" id="{00000000-0008-0000-0400-000015000000}"/>
            </a:ext>
          </a:extLst>
        </xdr:cNvPr>
        <xdr:cNvSpPr/>
      </xdr:nvSpPr>
      <xdr:spPr>
        <a:xfrm>
          <a:off x="304800" y="27705050"/>
          <a:ext cx="32067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113</xdr:row>
      <xdr:rowOff>69850</xdr:rowOff>
    </xdr:from>
    <xdr:to>
      <xdr:col>9</xdr:col>
      <xdr:colOff>603250</xdr:colOff>
      <xdr:row>121</xdr:row>
      <xdr:rowOff>6350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209550" y="27635200"/>
          <a:ext cx="8928100" cy="195580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304800</xdr:colOff>
      <xdr:row>122</xdr:row>
      <xdr:rowOff>82550</xdr:rowOff>
    </xdr:from>
    <xdr:to>
      <xdr:col>3</xdr:col>
      <xdr:colOff>768350</xdr:colOff>
      <xdr:row>126</xdr:row>
      <xdr:rowOff>184150</xdr:rowOff>
    </xdr:to>
    <xdr:sp macro="" textlink="">
      <xdr:nvSpPr>
        <xdr:cNvPr id="23" name="四角形: 角を丸くする 22">
          <a:extLst>
            <a:ext uri="{FF2B5EF4-FFF2-40B4-BE49-F238E27FC236}">
              <a16:creationId xmlns:a16="http://schemas.microsoft.com/office/drawing/2014/main" id="{00000000-0008-0000-0400-000017000000}"/>
            </a:ext>
          </a:extLst>
        </xdr:cNvPr>
        <xdr:cNvSpPr/>
      </xdr:nvSpPr>
      <xdr:spPr>
        <a:xfrm>
          <a:off x="304800" y="29857700"/>
          <a:ext cx="32067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121</xdr:row>
      <xdr:rowOff>146050</xdr:rowOff>
    </xdr:from>
    <xdr:to>
      <xdr:col>9</xdr:col>
      <xdr:colOff>603250</xdr:colOff>
      <xdr:row>129</xdr:row>
      <xdr:rowOff>146050</xdr:rowOff>
    </xdr:to>
    <xdr:sp macro="" textlink="">
      <xdr:nvSpPr>
        <xdr:cNvPr id="24" name="正方形/長方形 23">
          <a:extLst>
            <a:ext uri="{FF2B5EF4-FFF2-40B4-BE49-F238E27FC236}">
              <a16:creationId xmlns:a16="http://schemas.microsoft.com/office/drawing/2014/main" id="{00000000-0008-0000-0400-000018000000}"/>
            </a:ext>
          </a:extLst>
        </xdr:cNvPr>
        <xdr:cNvSpPr/>
      </xdr:nvSpPr>
      <xdr:spPr>
        <a:xfrm>
          <a:off x="209550" y="29730700"/>
          <a:ext cx="8928100" cy="195580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0</xdr:colOff>
      <xdr:row>106</xdr:row>
      <xdr:rowOff>220980</xdr:rowOff>
    </xdr:from>
    <xdr:ext cx="3573780" cy="435760"/>
    <xdr:sp macro="" textlink="">
      <xdr:nvSpPr>
        <xdr:cNvPr id="25" name="テキスト ボックス 24">
          <a:extLst>
            <a:ext uri="{FF2B5EF4-FFF2-40B4-BE49-F238E27FC236}">
              <a16:creationId xmlns:a16="http://schemas.microsoft.com/office/drawing/2014/main" id="{00000000-0008-0000-0400-000019000000}"/>
            </a:ext>
          </a:extLst>
        </xdr:cNvPr>
        <xdr:cNvSpPr txBox="1"/>
      </xdr:nvSpPr>
      <xdr:spPr>
        <a:xfrm>
          <a:off x="4678680" y="26098500"/>
          <a:ext cx="3573780" cy="43576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800">
              <a:solidFill>
                <a:schemeClr val="tx1"/>
              </a:solidFill>
              <a:effectLst/>
              <a:latin typeface="+mn-lt"/>
              <a:ea typeface="+mn-ea"/>
              <a:cs typeface="+mn-cs"/>
            </a:rPr>
            <a:t>一点当たりの美術の著作物又は写真の著作物が、当該頁の</a:t>
          </a:r>
          <a:r>
            <a:rPr lang="en-US" altLang="ja-JP" sz="800">
              <a:solidFill>
                <a:schemeClr val="tx1"/>
              </a:solidFill>
              <a:effectLst/>
              <a:latin typeface="+mn-lt"/>
              <a:ea typeface="+mn-ea"/>
              <a:cs typeface="+mn-cs"/>
            </a:rPr>
            <a:t>3</a:t>
          </a:r>
          <a:r>
            <a:rPr lang="ja-JP" altLang="ja-JP" sz="800">
              <a:solidFill>
                <a:schemeClr val="tx1"/>
              </a:solidFill>
              <a:effectLst/>
              <a:latin typeface="+mn-lt"/>
              <a:ea typeface="+mn-ea"/>
              <a:cs typeface="+mn-cs"/>
            </a:rPr>
            <a:t>分の</a:t>
          </a:r>
          <a:r>
            <a:rPr lang="en-US" altLang="ja-JP" sz="800">
              <a:solidFill>
                <a:schemeClr val="tx1"/>
              </a:solidFill>
              <a:effectLst/>
              <a:latin typeface="+mn-lt"/>
              <a:ea typeface="+mn-ea"/>
              <a:cs typeface="+mn-cs"/>
            </a:rPr>
            <a:t>2</a:t>
          </a:r>
          <a:r>
            <a:rPr lang="ja-JP" altLang="ja-JP" sz="800">
              <a:solidFill>
                <a:schemeClr val="tx1"/>
              </a:solidFill>
              <a:effectLst/>
              <a:latin typeface="+mn-lt"/>
              <a:ea typeface="+mn-ea"/>
              <a:cs typeface="+mn-cs"/>
            </a:rPr>
            <a:t>以上の割合を占めて掲載されているものについては、原則として解像度を</a:t>
          </a:r>
          <a:r>
            <a:rPr lang="en-US" altLang="ja-JP" sz="800">
              <a:solidFill>
                <a:schemeClr val="tx1"/>
              </a:solidFill>
              <a:effectLst/>
              <a:latin typeface="+mn-lt"/>
              <a:ea typeface="+mn-ea"/>
              <a:cs typeface="+mn-cs"/>
            </a:rPr>
            <a:t>200dpi</a:t>
          </a:r>
          <a:endParaRPr kumimoji="1" lang="ja-JP" altLang="en-US" sz="8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209550</xdr:colOff>
      <xdr:row>5</xdr:row>
      <xdr:rowOff>146050</xdr:rowOff>
    </xdr:from>
    <xdr:to>
      <xdr:col>9</xdr:col>
      <xdr:colOff>419100</xdr:colOff>
      <xdr:row>17</xdr:row>
      <xdr:rowOff>247650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09550" y="1371600"/>
          <a:ext cx="8743950" cy="29781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450850</xdr:colOff>
      <xdr:row>6</xdr:row>
      <xdr:rowOff>69850</xdr:rowOff>
    </xdr:from>
    <xdr:to>
      <xdr:col>3</xdr:col>
      <xdr:colOff>584200</xdr:colOff>
      <xdr:row>12</xdr:row>
      <xdr:rowOff>114300</xdr:rowOff>
    </xdr:to>
    <xdr:sp macro="" textlink="">
      <xdr:nvSpPr>
        <xdr:cNvPr id="3" name="四角形: 角を丸くする 2">
          <a:extLst>
            <a:ext uri="{FF2B5EF4-FFF2-40B4-BE49-F238E27FC236}">
              <a16:creationId xmlns:a16="http://schemas.microsoft.com/office/drawing/2014/main" id="{00000000-0008-0000-0500-000003000000}"/>
            </a:ext>
          </a:extLst>
        </xdr:cNvPr>
        <xdr:cNvSpPr/>
      </xdr:nvSpPr>
      <xdr:spPr>
        <a:xfrm>
          <a:off x="450850" y="1530350"/>
          <a:ext cx="2876550" cy="14795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594360</xdr:colOff>
          <xdr:row>34</xdr:row>
          <xdr:rowOff>297180</xdr:rowOff>
        </xdr:from>
        <xdr:to>
          <xdr:col>18</xdr:col>
          <xdr:colOff>167640</xdr:colOff>
          <xdr:row>40</xdr:row>
          <xdr:rowOff>335280</xdr:rowOff>
        </xdr:to>
        <xdr:sp macro="" textlink="">
          <xdr:nvSpPr>
            <xdr:cNvPr id="26625" name="Object 1" hidden="1">
              <a:extLst>
                <a:ext uri="{63B3BB69-23CF-44E3-9099-C40C66FF867C}">
                  <a14:compatExt spid="_x0000_s26625"/>
                </a:ext>
                <a:ext uri="{FF2B5EF4-FFF2-40B4-BE49-F238E27FC236}">
                  <a16:creationId xmlns:a16="http://schemas.microsoft.com/office/drawing/2014/main" id="{00000000-0008-0000-0500-0000016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11</xdr:col>
      <xdr:colOff>617220</xdr:colOff>
      <xdr:row>76</xdr:row>
      <xdr:rowOff>85090</xdr:rowOff>
    </xdr:from>
    <xdr:to>
      <xdr:col>16</xdr:col>
      <xdr:colOff>1752244</xdr:colOff>
      <xdr:row>84</xdr:row>
      <xdr:rowOff>313690</xdr:rowOff>
    </xdr:to>
    <xdr:pic>
      <xdr:nvPicPr>
        <xdr:cNvPr id="4" name="図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2020" y="19096990"/>
          <a:ext cx="4500524" cy="211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426720</xdr:colOff>
      <xdr:row>65</xdr:row>
      <xdr:rowOff>45720</xdr:rowOff>
    </xdr:from>
    <xdr:to>
      <xdr:col>10</xdr:col>
      <xdr:colOff>358140</xdr:colOff>
      <xdr:row>66</xdr:row>
      <xdr:rowOff>76200</xdr:rowOff>
    </xdr:to>
    <xdr:sp macro="" textlink="">
      <xdr:nvSpPr>
        <xdr:cNvPr id="5" name="吹き出し: 角を丸めた四角形 4">
          <a:extLst>
            <a:ext uri="{FF2B5EF4-FFF2-40B4-BE49-F238E27FC236}">
              <a16:creationId xmlns:a16="http://schemas.microsoft.com/office/drawing/2014/main" id="{00000000-0008-0000-0500-000005000000}"/>
            </a:ext>
          </a:extLst>
        </xdr:cNvPr>
        <xdr:cNvSpPr/>
      </xdr:nvSpPr>
      <xdr:spPr>
        <a:xfrm>
          <a:off x="7995920" y="16479520"/>
          <a:ext cx="1861820" cy="259080"/>
        </a:xfrm>
        <a:prstGeom prst="wedgeRoundRectCallout">
          <a:avLst>
            <a:gd name="adj1" fmla="val -45232"/>
            <a:gd name="adj2" fmla="val 95254"/>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chemeClr val="lt1"/>
              </a:solidFill>
              <a:latin typeface="BIZ UDPゴシック" panose="020B0400000000000000" pitchFamily="50" charset="-128"/>
              <a:ea typeface="BIZ UDPゴシック" panose="020B0400000000000000" pitchFamily="50" charset="-128"/>
              <a:cs typeface="+mn-cs"/>
            </a:rPr>
            <a:t>SARLIB</a:t>
          </a:r>
          <a:r>
            <a:rPr kumimoji="1" lang="ja-JP" altLang="en-US" sz="1100">
              <a:solidFill>
                <a:schemeClr val="lt1"/>
              </a:solidFill>
              <a:latin typeface="BIZ UDPゴシック" panose="020B0400000000000000" pitchFamily="50" charset="-128"/>
              <a:ea typeface="BIZ UDPゴシック" panose="020B0400000000000000" pitchFamily="50" charset="-128"/>
              <a:cs typeface="+mn-cs"/>
            </a:rPr>
            <a:t>のデータベースへ</a:t>
          </a:r>
        </a:p>
      </xdr:txBody>
    </xdr:sp>
    <xdr:clientData/>
  </xdr:twoCellAnchor>
  <xdr:twoCellAnchor>
    <xdr:from>
      <xdr:col>4</xdr:col>
      <xdr:colOff>190500</xdr:colOff>
      <xdr:row>63</xdr:row>
      <xdr:rowOff>107950</xdr:rowOff>
    </xdr:from>
    <xdr:to>
      <xdr:col>7</xdr:col>
      <xdr:colOff>612140</xdr:colOff>
      <xdr:row>65</xdr:row>
      <xdr:rowOff>53340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3898900" y="15944850"/>
          <a:ext cx="3317240" cy="54229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BIZ UDPゴシック" panose="020B0400000000000000" pitchFamily="50" charset="-128"/>
              <a:ea typeface="BIZ UDPゴシック" panose="020B0400000000000000" pitchFamily="50" charset="-128"/>
            </a:rPr>
            <a:t>新聞・定期刊行物・それ以外</a:t>
          </a:r>
          <a:r>
            <a:rPr kumimoji="1" lang="ja-JP" altLang="en-US" sz="1200">
              <a:latin typeface="BIZ UDPゴシック" panose="020B0400000000000000" pitchFamily="50" charset="-128"/>
              <a:ea typeface="BIZ UDPゴシック" panose="020B0400000000000000" pitchFamily="50" charset="-128"/>
            </a:rPr>
            <a:t>は</a:t>
          </a:r>
          <a:r>
            <a:rPr kumimoji="1" lang="ja-JP" altLang="en-US" sz="1200" b="1">
              <a:latin typeface="BIZ UDPゴシック" panose="020B0400000000000000" pitchFamily="50" charset="-128"/>
              <a:ea typeface="BIZ UDPゴシック" panose="020B0400000000000000" pitchFamily="50" charset="-128"/>
            </a:rPr>
            <a:t>左入力欄</a:t>
          </a:r>
          <a:r>
            <a:rPr kumimoji="1" lang="ja-JP" altLang="en-US" sz="1200">
              <a:latin typeface="BIZ UDPゴシック" panose="020B0400000000000000" pitchFamily="50" charset="-128"/>
              <a:ea typeface="BIZ UDPゴシック" panose="020B0400000000000000" pitchFamily="50" charset="-128"/>
            </a:rPr>
            <a:t>へ</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b="1">
              <a:latin typeface="BIZ UDPゴシック" panose="020B0400000000000000" pitchFamily="50" charset="-128"/>
              <a:ea typeface="BIZ UDPゴシック" panose="020B0400000000000000" pitchFamily="50" charset="-128"/>
            </a:rPr>
            <a:t>本体価格が明示されている図書</a:t>
          </a:r>
          <a:r>
            <a:rPr kumimoji="1" lang="ja-JP" altLang="en-US" sz="1200">
              <a:latin typeface="BIZ UDPゴシック" panose="020B0400000000000000" pitchFamily="50" charset="-128"/>
              <a:ea typeface="BIZ UDPゴシック" panose="020B0400000000000000" pitchFamily="50" charset="-128"/>
            </a:rPr>
            <a:t>は</a:t>
          </a:r>
          <a:r>
            <a:rPr kumimoji="1" lang="ja-JP" altLang="en-US" sz="1200" b="1">
              <a:latin typeface="BIZ UDPゴシック" panose="020B0400000000000000" pitchFamily="50" charset="-128"/>
              <a:ea typeface="BIZ UDPゴシック" panose="020B0400000000000000" pitchFamily="50" charset="-128"/>
            </a:rPr>
            <a:t>右入力欄</a:t>
          </a:r>
          <a:r>
            <a:rPr kumimoji="1" lang="ja-JP" altLang="en-US" sz="1200">
              <a:latin typeface="BIZ UDPゴシック" panose="020B0400000000000000" pitchFamily="50" charset="-128"/>
              <a:ea typeface="BIZ UDPゴシック" panose="020B0400000000000000" pitchFamily="50" charset="-128"/>
            </a:rPr>
            <a:t>へ</a:t>
          </a:r>
        </a:p>
      </xdr:txBody>
    </xdr:sp>
    <xdr:clientData/>
  </xdr:twoCellAnchor>
  <xdr:twoCellAnchor>
    <xdr:from>
      <xdr:col>0</xdr:col>
      <xdr:colOff>450850</xdr:colOff>
      <xdr:row>18</xdr:row>
      <xdr:rowOff>12700</xdr:rowOff>
    </xdr:from>
    <xdr:to>
      <xdr:col>3</xdr:col>
      <xdr:colOff>584200</xdr:colOff>
      <xdr:row>24</xdr:row>
      <xdr:rowOff>101600</xdr:rowOff>
    </xdr:to>
    <xdr:sp macro="" textlink="">
      <xdr:nvSpPr>
        <xdr:cNvPr id="7" name="四角形: 角を丸くする 6">
          <a:extLst>
            <a:ext uri="{FF2B5EF4-FFF2-40B4-BE49-F238E27FC236}">
              <a16:creationId xmlns:a16="http://schemas.microsoft.com/office/drawing/2014/main" id="{00000000-0008-0000-0500-000007000000}"/>
            </a:ext>
          </a:extLst>
        </xdr:cNvPr>
        <xdr:cNvSpPr/>
      </xdr:nvSpPr>
      <xdr:spPr>
        <a:xfrm>
          <a:off x="450850" y="4610100"/>
          <a:ext cx="2876550" cy="14795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17</xdr:row>
      <xdr:rowOff>387350</xdr:rowOff>
    </xdr:from>
    <xdr:to>
      <xdr:col>9</xdr:col>
      <xdr:colOff>419100</xdr:colOff>
      <xdr:row>30</xdr:row>
      <xdr:rowOff>12700</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209550" y="4489450"/>
          <a:ext cx="8743950" cy="29146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450850</xdr:colOff>
      <xdr:row>31</xdr:row>
      <xdr:rowOff>120650</xdr:rowOff>
    </xdr:from>
    <xdr:to>
      <xdr:col>3</xdr:col>
      <xdr:colOff>584200</xdr:colOff>
      <xdr:row>37</xdr:row>
      <xdr:rowOff>171450</xdr:rowOff>
    </xdr:to>
    <xdr:sp macro="" textlink="">
      <xdr:nvSpPr>
        <xdr:cNvPr id="9" name="四角形: 角を丸くする 8">
          <a:extLst>
            <a:ext uri="{FF2B5EF4-FFF2-40B4-BE49-F238E27FC236}">
              <a16:creationId xmlns:a16="http://schemas.microsoft.com/office/drawing/2014/main" id="{00000000-0008-0000-0500-000009000000}"/>
            </a:ext>
          </a:extLst>
        </xdr:cNvPr>
        <xdr:cNvSpPr/>
      </xdr:nvSpPr>
      <xdr:spPr>
        <a:xfrm>
          <a:off x="450850" y="7740650"/>
          <a:ext cx="2876550" cy="14795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30</xdr:row>
      <xdr:rowOff>184150</xdr:rowOff>
    </xdr:from>
    <xdr:to>
      <xdr:col>9</xdr:col>
      <xdr:colOff>419100</xdr:colOff>
      <xdr:row>45</xdr:row>
      <xdr:rowOff>57150</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209550" y="7575550"/>
          <a:ext cx="8743950" cy="353060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450850</xdr:colOff>
      <xdr:row>45</xdr:row>
      <xdr:rowOff>304800</xdr:rowOff>
    </xdr:from>
    <xdr:to>
      <xdr:col>3</xdr:col>
      <xdr:colOff>584200</xdr:colOff>
      <xdr:row>50</xdr:row>
      <xdr:rowOff>114300</xdr:rowOff>
    </xdr:to>
    <xdr:sp macro="" textlink="">
      <xdr:nvSpPr>
        <xdr:cNvPr id="11" name="四角形: 角を丸くする 10">
          <a:extLst>
            <a:ext uri="{FF2B5EF4-FFF2-40B4-BE49-F238E27FC236}">
              <a16:creationId xmlns:a16="http://schemas.microsoft.com/office/drawing/2014/main" id="{00000000-0008-0000-0500-00000B000000}"/>
            </a:ext>
          </a:extLst>
        </xdr:cNvPr>
        <xdr:cNvSpPr/>
      </xdr:nvSpPr>
      <xdr:spPr>
        <a:xfrm>
          <a:off x="450850" y="11353800"/>
          <a:ext cx="28765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45</xdr:row>
      <xdr:rowOff>152400</xdr:rowOff>
    </xdr:from>
    <xdr:to>
      <xdr:col>11</xdr:col>
      <xdr:colOff>241300</xdr:colOff>
      <xdr:row>57</xdr:row>
      <xdr:rowOff>88900</xdr:rowOff>
    </xdr:to>
    <xdr:sp macro="" textlink="">
      <xdr:nvSpPr>
        <xdr:cNvPr id="12" name="正方形/長方形 11">
          <a:extLst>
            <a:ext uri="{FF2B5EF4-FFF2-40B4-BE49-F238E27FC236}">
              <a16:creationId xmlns:a16="http://schemas.microsoft.com/office/drawing/2014/main" id="{00000000-0008-0000-0500-00000C000000}"/>
            </a:ext>
          </a:extLst>
        </xdr:cNvPr>
        <xdr:cNvSpPr/>
      </xdr:nvSpPr>
      <xdr:spPr>
        <a:xfrm>
          <a:off x="209550" y="11201400"/>
          <a:ext cx="10496550" cy="32956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419100</xdr:colOff>
      <xdr:row>58</xdr:row>
      <xdr:rowOff>107950</xdr:rowOff>
    </xdr:from>
    <xdr:to>
      <xdr:col>7</xdr:col>
      <xdr:colOff>806450</xdr:colOff>
      <xdr:row>65</xdr:row>
      <xdr:rowOff>184150</xdr:rowOff>
    </xdr:to>
    <xdr:sp macro="" textlink="">
      <xdr:nvSpPr>
        <xdr:cNvPr id="13" name="四角形: 角を丸くする 12">
          <a:extLst>
            <a:ext uri="{FF2B5EF4-FFF2-40B4-BE49-F238E27FC236}">
              <a16:creationId xmlns:a16="http://schemas.microsoft.com/office/drawing/2014/main" id="{00000000-0008-0000-0500-00000D000000}"/>
            </a:ext>
          </a:extLst>
        </xdr:cNvPr>
        <xdr:cNvSpPr/>
      </xdr:nvSpPr>
      <xdr:spPr>
        <a:xfrm>
          <a:off x="419100" y="14744700"/>
          <a:ext cx="6991350" cy="18732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57</xdr:row>
      <xdr:rowOff>196850</xdr:rowOff>
    </xdr:from>
    <xdr:to>
      <xdr:col>11</xdr:col>
      <xdr:colOff>241300</xdr:colOff>
      <xdr:row>86</xdr:row>
      <xdr:rowOff>69850</xdr:rowOff>
    </xdr:to>
    <xdr:sp macro="" textlink="">
      <xdr:nvSpPr>
        <xdr:cNvPr id="14" name="正方形/長方形 13">
          <a:extLst>
            <a:ext uri="{FF2B5EF4-FFF2-40B4-BE49-F238E27FC236}">
              <a16:creationId xmlns:a16="http://schemas.microsoft.com/office/drawing/2014/main" id="{00000000-0008-0000-0500-00000E000000}"/>
            </a:ext>
          </a:extLst>
        </xdr:cNvPr>
        <xdr:cNvSpPr/>
      </xdr:nvSpPr>
      <xdr:spPr>
        <a:xfrm>
          <a:off x="209550" y="14605000"/>
          <a:ext cx="10496550" cy="69659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406400</xdr:colOff>
      <xdr:row>87</xdr:row>
      <xdr:rowOff>133350</xdr:rowOff>
    </xdr:from>
    <xdr:to>
      <xdr:col>3</xdr:col>
      <xdr:colOff>539750</xdr:colOff>
      <xdr:row>92</xdr:row>
      <xdr:rowOff>152400</xdr:rowOff>
    </xdr:to>
    <xdr:sp macro="" textlink="">
      <xdr:nvSpPr>
        <xdr:cNvPr id="15" name="四角形: 角を丸くする 14">
          <a:extLst>
            <a:ext uri="{FF2B5EF4-FFF2-40B4-BE49-F238E27FC236}">
              <a16:creationId xmlns:a16="http://schemas.microsoft.com/office/drawing/2014/main" id="{00000000-0008-0000-0500-00000F000000}"/>
            </a:ext>
          </a:extLst>
        </xdr:cNvPr>
        <xdr:cNvSpPr/>
      </xdr:nvSpPr>
      <xdr:spPr>
        <a:xfrm>
          <a:off x="406400" y="21863050"/>
          <a:ext cx="28765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86</xdr:row>
      <xdr:rowOff>190500</xdr:rowOff>
    </xdr:from>
    <xdr:to>
      <xdr:col>9</xdr:col>
      <xdr:colOff>419100</xdr:colOff>
      <xdr:row>94</xdr:row>
      <xdr:rowOff>88900</xdr:rowOff>
    </xdr:to>
    <xdr:sp macro="" textlink="">
      <xdr:nvSpPr>
        <xdr:cNvPr id="16" name="正方形/長方形 15">
          <a:extLst>
            <a:ext uri="{FF2B5EF4-FFF2-40B4-BE49-F238E27FC236}">
              <a16:creationId xmlns:a16="http://schemas.microsoft.com/office/drawing/2014/main" id="{00000000-0008-0000-0500-000010000000}"/>
            </a:ext>
          </a:extLst>
        </xdr:cNvPr>
        <xdr:cNvSpPr/>
      </xdr:nvSpPr>
      <xdr:spPr>
        <a:xfrm>
          <a:off x="209550" y="21691600"/>
          <a:ext cx="8743950" cy="17589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406400</xdr:colOff>
      <xdr:row>95</xdr:row>
      <xdr:rowOff>152400</xdr:rowOff>
    </xdr:from>
    <xdr:to>
      <xdr:col>3</xdr:col>
      <xdr:colOff>869950</xdr:colOff>
      <xdr:row>100</xdr:row>
      <xdr:rowOff>127000</xdr:rowOff>
    </xdr:to>
    <xdr:sp macro="" textlink="">
      <xdr:nvSpPr>
        <xdr:cNvPr id="17" name="四角形: 角を丸くする 16">
          <a:extLst>
            <a:ext uri="{FF2B5EF4-FFF2-40B4-BE49-F238E27FC236}">
              <a16:creationId xmlns:a16="http://schemas.microsoft.com/office/drawing/2014/main" id="{00000000-0008-0000-0500-000011000000}"/>
            </a:ext>
          </a:extLst>
        </xdr:cNvPr>
        <xdr:cNvSpPr/>
      </xdr:nvSpPr>
      <xdr:spPr>
        <a:xfrm>
          <a:off x="406400" y="23742650"/>
          <a:ext cx="32067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95</xdr:row>
      <xdr:rowOff>44450</xdr:rowOff>
    </xdr:from>
    <xdr:to>
      <xdr:col>9</xdr:col>
      <xdr:colOff>419100</xdr:colOff>
      <xdr:row>103</xdr:row>
      <xdr:rowOff>0</xdr:rowOff>
    </xdr:to>
    <xdr:sp macro="" textlink="">
      <xdr:nvSpPr>
        <xdr:cNvPr id="18" name="正方形/長方形 17">
          <a:extLst>
            <a:ext uri="{FF2B5EF4-FFF2-40B4-BE49-F238E27FC236}">
              <a16:creationId xmlns:a16="http://schemas.microsoft.com/office/drawing/2014/main" id="{00000000-0008-0000-0500-000012000000}"/>
            </a:ext>
          </a:extLst>
        </xdr:cNvPr>
        <xdr:cNvSpPr/>
      </xdr:nvSpPr>
      <xdr:spPr>
        <a:xfrm>
          <a:off x="209550" y="23634700"/>
          <a:ext cx="8743950" cy="17589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406400</xdr:colOff>
      <xdr:row>104</xdr:row>
      <xdr:rowOff>50800</xdr:rowOff>
    </xdr:from>
    <xdr:to>
      <xdr:col>3</xdr:col>
      <xdr:colOff>869950</xdr:colOff>
      <xdr:row>109</xdr:row>
      <xdr:rowOff>12700</xdr:rowOff>
    </xdr:to>
    <xdr:sp macro="" textlink="">
      <xdr:nvSpPr>
        <xdr:cNvPr id="19" name="四角形: 角を丸くする 18">
          <a:extLst>
            <a:ext uri="{FF2B5EF4-FFF2-40B4-BE49-F238E27FC236}">
              <a16:creationId xmlns:a16="http://schemas.microsoft.com/office/drawing/2014/main" id="{00000000-0008-0000-0500-000013000000}"/>
            </a:ext>
          </a:extLst>
        </xdr:cNvPr>
        <xdr:cNvSpPr/>
      </xdr:nvSpPr>
      <xdr:spPr>
        <a:xfrm>
          <a:off x="406400" y="25571450"/>
          <a:ext cx="32067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103</xdr:row>
      <xdr:rowOff>69850</xdr:rowOff>
    </xdr:from>
    <xdr:to>
      <xdr:col>9</xdr:col>
      <xdr:colOff>419100</xdr:colOff>
      <xdr:row>113</xdr:row>
      <xdr:rowOff>0</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9550" y="25463500"/>
          <a:ext cx="8743950" cy="21018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304800</xdr:colOff>
      <xdr:row>113</xdr:row>
      <xdr:rowOff>139700</xdr:rowOff>
    </xdr:from>
    <xdr:to>
      <xdr:col>3</xdr:col>
      <xdr:colOff>768350</xdr:colOff>
      <xdr:row>118</xdr:row>
      <xdr:rowOff>0</xdr:rowOff>
    </xdr:to>
    <xdr:sp macro="" textlink="">
      <xdr:nvSpPr>
        <xdr:cNvPr id="21" name="四角形: 角を丸くする 20">
          <a:extLst>
            <a:ext uri="{FF2B5EF4-FFF2-40B4-BE49-F238E27FC236}">
              <a16:creationId xmlns:a16="http://schemas.microsoft.com/office/drawing/2014/main" id="{00000000-0008-0000-0500-000015000000}"/>
            </a:ext>
          </a:extLst>
        </xdr:cNvPr>
        <xdr:cNvSpPr/>
      </xdr:nvSpPr>
      <xdr:spPr>
        <a:xfrm>
          <a:off x="304800" y="27705050"/>
          <a:ext cx="32067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113</xdr:row>
      <xdr:rowOff>69850</xdr:rowOff>
    </xdr:from>
    <xdr:to>
      <xdr:col>9</xdr:col>
      <xdr:colOff>603250</xdr:colOff>
      <xdr:row>121</xdr:row>
      <xdr:rowOff>6350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209550" y="27635200"/>
          <a:ext cx="8928100" cy="195580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304800</xdr:colOff>
      <xdr:row>122</xdr:row>
      <xdr:rowOff>82550</xdr:rowOff>
    </xdr:from>
    <xdr:to>
      <xdr:col>3</xdr:col>
      <xdr:colOff>768350</xdr:colOff>
      <xdr:row>126</xdr:row>
      <xdr:rowOff>184150</xdr:rowOff>
    </xdr:to>
    <xdr:sp macro="" textlink="">
      <xdr:nvSpPr>
        <xdr:cNvPr id="23" name="四角形: 角を丸くする 22">
          <a:extLst>
            <a:ext uri="{FF2B5EF4-FFF2-40B4-BE49-F238E27FC236}">
              <a16:creationId xmlns:a16="http://schemas.microsoft.com/office/drawing/2014/main" id="{00000000-0008-0000-0500-000017000000}"/>
            </a:ext>
          </a:extLst>
        </xdr:cNvPr>
        <xdr:cNvSpPr/>
      </xdr:nvSpPr>
      <xdr:spPr>
        <a:xfrm>
          <a:off x="304800" y="29857700"/>
          <a:ext cx="32067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121</xdr:row>
      <xdr:rowOff>146050</xdr:rowOff>
    </xdr:from>
    <xdr:to>
      <xdr:col>9</xdr:col>
      <xdr:colOff>603250</xdr:colOff>
      <xdr:row>129</xdr:row>
      <xdr:rowOff>146050</xdr:rowOff>
    </xdr:to>
    <xdr:sp macro="" textlink="">
      <xdr:nvSpPr>
        <xdr:cNvPr id="24" name="正方形/長方形 23">
          <a:extLst>
            <a:ext uri="{FF2B5EF4-FFF2-40B4-BE49-F238E27FC236}">
              <a16:creationId xmlns:a16="http://schemas.microsoft.com/office/drawing/2014/main" id="{00000000-0008-0000-0500-000018000000}"/>
            </a:ext>
          </a:extLst>
        </xdr:cNvPr>
        <xdr:cNvSpPr/>
      </xdr:nvSpPr>
      <xdr:spPr>
        <a:xfrm>
          <a:off x="209550" y="29730700"/>
          <a:ext cx="8928100" cy="195580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7620</xdr:colOff>
      <xdr:row>106</xdr:row>
      <xdr:rowOff>198120</xdr:rowOff>
    </xdr:from>
    <xdr:ext cx="3573780" cy="435760"/>
    <xdr:sp macro="" textlink="">
      <xdr:nvSpPr>
        <xdr:cNvPr id="25" name="テキスト ボックス 24">
          <a:extLst>
            <a:ext uri="{FF2B5EF4-FFF2-40B4-BE49-F238E27FC236}">
              <a16:creationId xmlns:a16="http://schemas.microsoft.com/office/drawing/2014/main" id="{00000000-0008-0000-0500-000019000000}"/>
            </a:ext>
          </a:extLst>
        </xdr:cNvPr>
        <xdr:cNvSpPr txBox="1"/>
      </xdr:nvSpPr>
      <xdr:spPr>
        <a:xfrm>
          <a:off x="4686300" y="26075640"/>
          <a:ext cx="3573780" cy="43576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800">
              <a:solidFill>
                <a:schemeClr val="tx1"/>
              </a:solidFill>
              <a:effectLst/>
              <a:latin typeface="+mn-lt"/>
              <a:ea typeface="+mn-ea"/>
              <a:cs typeface="+mn-cs"/>
            </a:rPr>
            <a:t>一点当たりの美術の著作物又は写真の著作物が、当該頁の</a:t>
          </a:r>
          <a:r>
            <a:rPr lang="en-US" altLang="ja-JP" sz="800">
              <a:solidFill>
                <a:schemeClr val="tx1"/>
              </a:solidFill>
              <a:effectLst/>
              <a:latin typeface="+mn-lt"/>
              <a:ea typeface="+mn-ea"/>
              <a:cs typeface="+mn-cs"/>
            </a:rPr>
            <a:t>3</a:t>
          </a:r>
          <a:r>
            <a:rPr lang="ja-JP" altLang="ja-JP" sz="800">
              <a:solidFill>
                <a:schemeClr val="tx1"/>
              </a:solidFill>
              <a:effectLst/>
              <a:latin typeface="+mn-lt"/>
              <a:ea typeface="+mn-ea"/>
              <a:cs typeface="+mn-cs"/>
            </a:rPr>
            <a:t>分の</a:t>
          </a:r>
          <a:r>
            <a:rPr lang="en-US" altLang="ja-JP" sz="800">
              <a:solidFill>
                <a:schemeClr val="tx1"/>
              </a:solidFill>
              <a:effectLst/>
              <a:latin typeface="+mn-lt"/>
              <a:ea typeface="+mn-ea"/>
              <a:cs typeface="+mn-cs"/>
            </a:rPr>
            <a:t>2</a:t>
          </a:r>
          <a:r>
            <a:rPr lang="ja-JP" altLang="ja-JP" sz="800">
              <a:solidFill>
                <a:schemeClr val="tx1"/>
              </a:solidFill>
              <a:effectLst/>
              <a:latin typeface="+mn-lt"/>
              <a:ea typeface="+mn-ea"/>
              <a:cs typeface="+mn-cs"/>
            </a:rPr>
            <a:t>以上の割合を占めて掲載されているものについては、原則として解像度を</a:t>
          </a:r>
          <a:r>
            <a:rPr lang="en-US" altLang="ja-JP" sz="800">
              <a:solidFill>
                <a:schemeClr val="tx1"/>
              </a:solidFill>
              <a:effectLst/>
              <a:latin typeface="+mn-lt"/>
              <a:ea typeface="+mn-ea"/>
              <a:cs typeface="+mn-cs"/>
            </a:rPr>
            <a:t>200dpi</a:t>
          </a:r>
          <a:endParaRPr kumimoji="1" lang="ja-JP" altLang="en-US" sz="8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209550</xdr:colOff>
      <xdr:row>5</xdr:row>
      <xdr:rowOff>146050</xdr:rowOff>
    </xdr:from>
    <xdr:to>
      <xdr:col>9</xdr:col>
      <xdr:colOff>419100</xdr:colOff>
      <xdr:row>17</xdr:row>
      <xdr:rowOff>247650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09550" y="1371600"/>
          <a:ext cx="8743950" cy="29781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450850</xdr:colOff>
      <xdr:row>6</xdr:row>
      <xdr:rowOff>69850</xdr:rowOff>
    </xdr:from>
    <xdr:to>
      <xdr:col>3</xdr:col>
      <xdr:colOff>584200</xdr:colOff>
      <xdr:row>12</xdr:row>
      <xdr:rowOff>114300</xdr:rowOff>
    </xdr:to>
    <xdr:sp macro="" textlink="">
      <xdr:nvSpPr>
        <xdr:cNvPr id="3" name="四角形: 角を丸くする 2">
          <a:extLst>
            <a:ext uri="{FF2B5EF4-FFF2-40B4-BE49-F238E27FC236}">
              <a16:creationId xmlns:a16="http://schemas.microsoft.com/office/drawing/2014/main" id="{00000000-0008-0000-0600-000003000000}"/>
            </a:ext>
          </a:extLst>
        </xdr:cNvPr>
        <xdr:cNvSpPr/>
      </xdr:nvSpPr>
      <xdr:spPr>
        <a:xfrm>
          <a:off x="450850" y="1530350"/>
          <a:ext cx="2876550" cy="14795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594360</xdr:colOff>
          <xdr:row>34</xdr:row>
          <xdr:rowOff>297180</xdr:rowOff>
        </xdr:from>
        <xdr:to>
          <xdr:col>18</xdr:col>
          <xdr:colOff>167640</xdr:colOff>
          <xdr:row>40</xdr:row>
          <xdr:rowOff>335280</xdr:rowOff>
        </xdr:to>
        <xdr:sp macro="" textlink="">
          <xdr:nvSpPr>
            <xdr:cNvPr id="27649" name="Object 1" hidden="1">
              <a:extLst>
                <a:ext uri="{63B3BB69-23CF-44E3-9099-C40C66FF867C}">
                  <a14:compatExt spid="_x0000_s27649"/>
                </a:ext>
                <a:ext uri="{FF2B5EF4-FFF2-40B4-BE49-F238E27FC236}">
                  <a16:creationId xmlns:a16="http://schemas.microsoft.com/office/drawing/2014/main" id="{00000000-0008-0000-0600-0000016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11</xdr:col>
      <xdr:colOff>617220</xdr:colOff>
      <xdr:row>76</xdr:row>
      <xdr:rowOff>85090</xdr:rowOff>
    </xdr:from>
    <xdr:to>
      <xdr:col>16</xdr:col>
      <xdr:colOff>1752244</xdr:colOff>
      <xdr:row>84</xdr:row>
      <xdr:rowOff>313690</xdr:rowOff>
    </xdr:to>
    <xdr:pic>
      <xdr:nvPicPr>
        <xdr:cNvPr id="4" name="図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2020" y="19096990"/>
          <a:ext cx="4500524" cy="211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426720</xdr:colOff>
      <xdr:row>65</xdr:row>
      <xdr:rowOff>45720</xdr:rowOff>
    </xdr:from>
    <xdr:to>
      <xdr:col>10</xdr:col>
      <xdr:colOff>358140</xdr:colOff>
      <xdr:row>66</xdr:row>
      <xdr:rowOff>76200</xdr:rowOff>
    </xdr:to>
    <xdr:sp macro="" textlink="">
      <xdr:nvSpPr>
        <xdr:cNvPr id="5" name="吹き出し: 角を丸めた四角形 4">
          <a:extLst>
            <a:ext uri="{FF2B5EF4-FFF2-40B4-BE49-F238E27FC236}">
              <a16:creationId xmlns:a16="http://schemas.microsoft.com/office/drawing/2014/main" id="{00000000-0008-0000-0600-000005000000}"/>
            </a:ext>
          </a:extLst>
        </xdr:cNvPr>
        <xdr:cNvSpPr/>
      </xdr:nvSpPr>
      <xdr:spPr>
        <a:xfrm>
          <a:off x="7995920" y="16479520"/>
          <a:ext cx="1861820" cy="259080"/>
        </a:xfrm>
        <a:prstGeom prst="wedgeRoundRectCallout">
          <a:avLst>
            <a:gd name="adj1" fmla="val -45232"/>
            <a:gd name="adj2" fmla="val 95254"/>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chemeClr val="lt1"/>
              </a:solidFill>
              <a:latin typeface="BIZ UDPゴシック" panose="020B0400000000000000" pitchFamily="50" charset="-128"/>
              <a:ea typeface="BIZ UDPゴシック" panose="020B0400000000000000" pitchFamily="50" charset="-128"/>
              <a:cs typeface="+mn-cs"/>
            </a:rPr>
            <a:t>SARLIB</a:t>
          </a:r>
          <a:r>
            <a:rPr kumimoji="1" lang="ja-JP" altLang="en-US" sz="1100">
              <a:solidFill>
                <a:schemeClr val="lt1"/>
              </a:solidFill>
              <a:latin typeface="BIZ UDPゴシック" panose="020B0400000000000000" pitchFamily="50" charset="-128"/>
              <a:ea typeface="BIZ UDPゴシック" panose="020B0400000000000000" pitchFamily="50" charset="-128"/>
              <a:cs typeface="+mn-cs"/>
            </a:rPr>
            <a:t>のデータベースへ</a:t>
          </a:r>
        </a:p>
      </xdr:txBody>
    </xdr:sp>
    <xdr:clientData/>
  </xdr:twoCellAnchor>
  <xdr:twoCellAnchor>
    <xdr:from>
      <xdr:col>4</xdr:col>
      <xdr:colOff>190500</xdr:colOff>
      <xdr:row>63</xdr:row>
      <xdr:rowOff>107950</xdr:rowOff>
    </xdr:from>
    <xdr:to>
      <xdr:col>7</xdr:col>
      <xdr:colOff>612140</xdr:colOff>
      <xdr:row>65</xdr:row>
      <xdr:rowOff>53340</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3898900" y="15944850"/>
          <a:ext cx="3317240" cy="54229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BIZ UDPゴシック" panose="020B0400000000000000" pitchFamily="50" charset="-128"/>
              <a:ea typeface="BIZ UDPゴシック" panose="020B0400000000000000" pitchFamily="50" charset="-128"/>
            </a:rPr>
            <a:t>新聞・定期刊行物・それ以外</a:t>
          </a:r>
          <a:r>
            <a:rPr kumimoji="1" lang="ja-JP" altLang="en-US" sz="1200">
              <a:latin typeface="BIZ UDPゴシック" panose="020B0400000000000000" pitchFamily="50" charset="-128"/>
              <a:ea typeface="BIZ UDPゴシック" panose="020B0400000000000000" pitchFamily="50" charset="-128"/>
            </a:rPr>
            <a:t>は</a:t>
          </a:r>
          <a:r>
            <a:rPr kumimoji="1" lang="ja-JP" altLang="en-US" sz="1200" b="1">
              <a:latin typeface="BIZ UDPゴシック" panose="020B0400000000000000" pitchFamily="50" charset="-128"/>
              <a:ea typeface="BIZ UDPゴシック" panose="020B0400000000000000" pitchFamily="50" charset="-128"/>
            </a:rPr>
            <a:t>左入力欄</a:t>
          </a:r>
          <a:r>
            <a:rPr kumimoji="1" lang="ja-JP" altLang="en-US" sz="1200">
              <a:latin typeface="BIZ UDPゴシック" panose="020B0400000000000000" pitchFamily="50" charset="-128"/>
              <a:ea typeface="BIZ UDPゴシック" panose="020B0400000000000000" pitchFamily="50" charset="-128"/>
            </a:rPr>
            <a:t>へ</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b="1">
              <a:latin typeface="BIZ UDPゴシック" panose="020B0400000000000000" pitchFamily="50" charset="-128"/>
              <a:ea typeface="BIZ UDPゴシック" panose="020B0400000000000000" pitchFamily="50" charset="-128"/>
            </a:rPr>
            <a:t>本体価格が明示されている図書</a:t>
          </a:r>
          <a:r>
            <a:rPr kumimoji="1" lang="ja-JP" altLang="en-US" sz="1200">
              <a:latin typeface="BIZ UDPゴシック" panose="020B0400000000000000" pitchFamily="50" charset="-128"/>
              <a:ea typeface="BIZ UDPゴシック" panose="020B0400000000000000" pitchFamily="50" charset="-128"/>
            </a:rPr>
            <a:t>は</a:t>
          </a:r>
          <a:r>
            <a:rPr kumimoji="1" lang="ja-JP" altLang="en-US" sz="1200" b="1">
              <a:latin typeface="BIZ UDPゴシック" panose="020B0400000000000000" pitchFamily="50" charset="-128"/>
              <a:ea typeface="BIZ UDPゴシック" panose="020B0400000000000000" pitchFamily="50" charset="-128"/>
            </a:rPr>
            <a:t>右入力欄</a:t>
          </a:r>
          <a:r>
            <a:rPr kumimoji="1" lang="ja-JP" altLang="en-US" sz="1200">
              <a:latin typeface="BIZ UDPゴシック" panose="020B0400000000000000" pitchFamily="50" charset="-128"/>
              <a:ea typeface="BIZ UDPゴシック" panose="020B0400000000000000" pitchFamily="50" charset="-128"/>
            </a:rPr>
            <a:t>へ</a:t>
          </a:r>
        </a:p>
      </xdr:txBody>
    </xdr:sp>
    <xdr:clientData/>
  </xdr:twoCellAnchor>
  <xdr:twoCellAnchor>
    <xdr:from>
      <xdr:col>0</xdr:col>
      <xdr:colOff>450850</xdr:colOff>
      <xdr:row>18</xdr:row>
      <xdr:rowOff>12700</xdr:rowOff>
    </xdr:from>
    <xdr:to>
      <xdr:col>3</xdr:col>
      <xdr:colOff>584200</xdr:colOff>
      <xdr:row>24</xdr:row>
      <xdr:rowOff>101600</xdr:rowOff>
    </xdr:to>
    <xdr:sp macro="" textlink="">
      <xdr:nvSpPr>
        <xdr:cNvPr id="7" name="四角形: 角を丸くする 6">
          <a:extLst>
            <a:ext uri="{FF2B5EF4-FFF2-40B4-BE49-F238E27FC236}">
              <a16:creationId xmlns:a16="http://schemas.microsoft.com/office/drawing/2014/main" id="{00000000-0008-0000-0600-000007000000}"/>
            </a:ext>
          </a:extLst>
        </xdr:cNvPr>
        <xdr:cNvSpPr/>
      </xdr:nvSpPr>
      <xdr:spPr>
        <a:xfrm>
          <a:off x="450850" y="4610100"/>
          <a:ext cx="2876550" cy="14795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17</xdr:row>
      <xdr:rowOff>387350</xdr:rowOff>
    </xdr:from>
    <xdr:to>
      <xdr:col>9</xdr:col>
      <xdr:colOff>419100</xdr:colOff>
      <xdr:row>30</xdr:row>
      <xdr:rowOff>12700</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a:xfrm>
          <a:off x="209550" y="4489450"/>
          <a:ext cx="8743950" cy="29146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450850</xdr:colOff>
      <xdr:row>31</xdr:row>
      <xdr:rowOff>120650</xdr:rowOff>
    </xdr:from>
    <xdr:to>
      <xdr:col>3</xdr:col>
      <xdr:colOff>584200</xdr:colOff>
      <xdr:row>37</xdr:row>
      <xdr:rowOff>171450</xdr:rowOff>
    </xdr:to>
    <xdr:sp macro="" textlink="">
      <xdr:nvSpPr>
        <xdr:cNvPr id="9" name="四角形: 角を丸くする 8">
          <a:extLst>
            <a:ext uri="{FF2B5EF4-FFF2-40B4-BE49-F238E27FC236}">
              <a16:creationId xmlns:a16="http://schemas.microsoft.com/office/drawing/2014/main" id="{00000000-0008-0000-0600-000009000000}"/>
            </a:ext>
          </a:extLst>
        </xdr:cNvPr>
        <xdr:cNvSpPr/>
      </xdr:nvSpPr>
      <xdr:spPr>
        <a:xfrm>
          <a:off x="450850" y="7740650"/>
          <a:ext cx="2876550" cy="14795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30</xdr:row>
      <xdr:rowOff>184150</xdr:rowOff>
    </xdr:from>
    <xdr:to>
      <xdr:col>9</xdr:col>
      <xdr:colOff>419100</xdr:colOff>
      <xdr:row>45</xdr:row>
      <xdr:rowOff>57150</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209550" y="7575550"/>
          <a:ext cx="8743950" cy="353060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450850</xdr:colOff>
      <xdr:row>45</xdr:row>
      <xdr:rowOff>304800</xdr:rowOff>
    </xdr:from>
    <xdr:to>
      <xdr:col>3</xdr:col>
      <xdr:colOff>584200</xdr:colOff>
      <xdr:row>50</xdr:row>
      <xdr:rowOff>114300</xdr:rowOff>
    </xdr:to>
    <xdr:sp macro="" textlink="">
      <xdr:nvSpPr>
        <xdr:cNvPr id="11" name="四角形: 角を丸くする 10">
          <a:extLst>
            <a:ext uri="{FF2B5EF4-FFF2-40B4-BE49-F238E27FC236}">
              <a16:creationId xmlns:a16="http://schemas.microsoft.com/office/drawing/2014/main" id="{00000000-0008-0000-0600-00000B000000}"/>
            </a:ext>
          </a:extLst>
        </xdr:cNvPr>
        <xdr:cNvSpPr/>
      </xdr:nvSpPr>
      <xdr:spPr>
        <a:xfrm>
          <a:off x="450850" y="11353800"/>
          <a:ext cx="28765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45</xdr:row>
      <xdr:rowOff>152400</xdr:rowOff>
    </xdr:from>
    <xdr:to>
      <xdr:col>11</xdr:col>
      <xdr:colOff>241300</xdr:colOff>
      <xdr:row>57</xdr:row>
      <xdr:rowOff>88900</xdr:rowOff>
    </xdr:to>
    <xdr:sp macro="" textlink="">
      <xdr:nvSpPr>
        <xdr:cNvPr id="12" name="正方形/長方形 11">
          <a:extLst>
            <a:ext uri="{FF2B5EF4-FFF2-40B4-BE49-F238E27FC236}">
              <a16:creationId xmlns:a16="http://schemas.microsoft.com/office/drawing/2014/main" id="{00000000-0008-0000-0600-00000C000000}"/>
            </a:ext>
          </a:extLst>
        </xdr:cNvPr>
        <xdr:cNvSpPr/>
      </xdr:nvSpPr>
      <xdr:spPr>
        <a:xfrm>
          <a:off x="209550" y="11201400"/>
          <a:ext cx="10496550" cy="32956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419100</xdr:colOff>
      <xdr:row>58</xdr:row>
      <xdr:rowOff>107950</xdr:rowOff>
    </xdr:from>
    <xdr:to>
      <xdr:col>7</xdr:col>
      <xdr:colOff>806450</xdr:colOff>
      <xdr:row>65</xdr:row>
      <xdr:rowOff>184150</xdr:rowOff>
    </xdr:to>
    <xdr:sp macro="" textlink="">
      <xdr:nvSpPr>
        <xdr:cNvPr id="13" name="四角形: 角を丸くする 12">
          <a:extLst>
            <a:ext uri="{FF2B5EF4-FFF2-40B4-BE49-F238E27FC236}">
              <a16:creationId xmlns:a16="http://schemas.microsoft.com/office/drawing/2014/main" id="{00000000-0008-0000-0600-00000D000000}"/>
            </a:ext>
          </a:extLst>
        </xdr:cNvPr>
        <xdr:cNvSpPr/>
      </xdr:nvSpPr>
      <xdr:spPr>
        <a:xfrm>
          <a:off x="419100" y="14744700"/>
          <a:ext cx="6991350" cy="18732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57</xdr:row>
      <xdr:rowOff>196850</xdr:rowOff>
    </xdr:from>
    <xdr:to>
      <xdr:col>11</xdr:col>
      <xdr:colOff>241300</xdr:colOff>
      <xdr:row>86</xdr:row>
      <xdr:rowOff>69850</xdr:rowOff>
    </xdr:to>
    <xdr:sp macro="" textlink="">
      <xdr:nvSpPr>
        <xdr:cNvPr id="14" name="正方形/長方形 13">
          <a:extLst>
            <a:ext uri="{FF2B5EF4-FFF2-40B4-BE49-F238E27FC236}">
              <a16:creationId xmlns:a16="http://schemas.microsoft.com/office/drawing/2014/main" id="{00000000-0008-0000-0600-00000E000000}"/>
            </a:ext>
          </a:extLst>
        </xdr:cNvPr>
        <xdr:cNvSpPr/>
      </xdr:nvSpPr>
      <xdr:spPr>
        <a:xfrm>
          <a:off x="209550" y="14605000"/>
          <a:ext cx="10496550" cy="69659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406400</xdr:colOff>
      <xdr:row>87</xdr:row>
      <xdr:rowOff>133350</xdr:rowOff>
    </xdr:from>
    <xdr:to>
      <xdr:col>3</xdr:col>
      <xdr:colOff>539750</xdr:colOff>
      <xdr:row>92</xdr:row>
      <xdr:rowOff>152400</xdr:rowOff>
    </xdr:to>
    <xdr:sp macro="" textlink="">
      <xdr:nvSpPr>
        <xdr:cNvPr id="15" name="四角形: 角を丸くする 14">
          <a:extLst>
            <a:ext uri="{FF2B5EF4-FFF2-40B4-BE49-F238E27FC236}">
              <a16:creationId xmlns:a16="http://schemas.microsoft.com/office/drawing/2014/main" id="{00000000-0008-0000-0600-00000F000000}"/>
            </a:ext>
          </a:extLst>
        </xdr:cNvPr>
        <xdr:cNvSpPr/>
      </xdr:nvSpPr>
      <xdr:spPr>
        <a:xfrm>
          <a:off x="406400" y="21863050"/>
          <a:ext cx="28765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86</xdr:row>
      <xdr:rowOff>190500</xdr:rowOff>
    </xdr:from>
    <xdr:to>
      <xdr:col>9</xdr:col>
      <xdr:colOff>419100</xdr:colOff>
      <xdr:row>94</xdr:row>
      <xdr:rowOff>88900</xdr:rowOff>
    </xdr:to>
    <xdr:sp macro="" textlink="">
      <xdr:nvSpPr>
        <xdr:cNvPr id="16" name="正方形/長方形 15">
          <a:extLst>
            <a:ext uri="{FF2B5EF4-FFF2-40B4-BE49-F238E27FC236}">
              <a16:creationId xmlns:a16="http://schemas.microsoft.com/office/drawing/2014/main" id="{00000000-0008-0000-0600-000010000000}"/>
            </a:ext>
          </a:extLst>
        </xdr:cNvPr>
        <xdr:cNvSpPr/>
      </xdr:nvSpPr>
      <xdr:spPr>
        <a:xfrm>
          <a:off x="209550" y="21691600"/>
          <a:ext cx="8743950" cy="17589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406400</xdr:colOff>
      <xdr:row>95</xdr:row>
      <xdr:rowOff>152400</xdr:rowOff>
    </xdr:from>
    <xdr:to>
      <xdr:col>3</xdr:col>
      <xdr:colOff>869950</xdr:colOff>
      <xdr:row>100</xdr:row>
      <xdr:rowOff>127000</xdr:rowOff>
    </xdr:to>
    <xdr:sp macro="" textlink="">
      <xdr:nvSpPr>
        <xdr:cNvPr id="17" name="四角形: 角を丸くする 16">
          <a:extLst>
            <a:ext uri="{FF2B5EF4-FFF2-40B4-BE49-F238E27FC236}">
              <a16:creationId xmlns:a16="http://schemas.microsoft.com/office/drawing/2014/main" id="{00000000-0008-0000-0600-000011000000}"/>
            </a:ext>
          </a:extLst>
        </xdr:cNvPr>
        <xdr:cNvSpPr/>
      </xdr:nvSpPr>
      <xdr:spPr>
        <a:xfrm>
          <a:off x="406400" y="23742650"/>
          <a:ext cx="32067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95</xdr:row>
      <xdr:rowOff>44450</xdr:rowOff>
    </xdr:from>
    <xdr:to>
      <xdr:col>9</xdr:col>
      <xdr:colOff>419100</xdr:colOff>
      <xdr:row>103</xdr:row>
      <xdr:rowOff>0</xdr:rowOff>
    </xdr:to>
    <xdr:sp macro="" textlink="">
      <xdr:nvSpPr>
        <xdr:cNvPr id="18" name="正方形/長方形 17">
          <a:extLst>
            <a:ext uri="{FF2B5EF4-FFF2-40B4-BE49-F238E27FC236}">
              <a16:creationId xmlns:a16="http://schemas.microsoft.com/office/drawing/2014/main" id="{00000000-0008-0000-0600-000012000000}"/>
            </a:ext>
          </a:extLst>
        </xdr:cNvPr>
        <xdr:cNvSpPr/>
      </xdr:nvSpPr>
      <xdr:spPr>
        <a:xfrm>
          <a:off x="209550" y="23634700"/>
          <a:ext cx="8743950" cy="17589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406400</xdr:colOff>
      <xdr:row>104</xdr:row>
      <xdr:rowOff>50800</xdr:rowOff>
    </xdr:from>
    <xdr:to>
      <xdr:col>3</xdr:col>
      <xdr:colOff>869950</xdr:colOff>
      <xdr:row>109</xdr:row>
      <xdr:rowOff>12700</xdr:rowOff>
    </xdr:to>
    <xdr:sp macro="" textlink="">
      <xdr:nvSpPr>
        <xdr:cNvPr id="19" name="四角形: 角を丸くする 18">
          <a:extLst>
            <a:ext uri="{FF2B5EF4-FFF2-40B4-BE49-F238E27FC236}">
              <a16:creationId xmlns:a16="http://schemas.microsoft.com/office/drawing/2014/main" id="{00000000-0008-0000-0600-000013000000}"/>
            </a:ext>
          </a:extLst>
        </xdr:cNvPr>
        <xdr:cNvSpPr/>
      </xdr:nvSpPr>
      <xdr:spPr>
        <a:xfrm>
          <a:off x="406400" y="25571450"/>
          <a:ext cx="32067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103</xdr:row>
      <xdr:rowOff>69850</xdr:rowOff>
    </xdr:from>
    <xdr:to>
      <xdr:col>9</xdr:col>
      <xdr:colOff>419100</xdr:colOff>
      <xdr:row>113</xdr:row>
      <xdr:rowOff>0</xdr:rowOff>
    </xdr:to>
    <xdr:sp macro="" textlink="">
      <xdr:nvSpPr>
        <xdr:cNvPr id="20" name="正方形/長方形 19">
          <a:extLst>
            <a:ext uri="{FF2B5EF4-FFF2-40B4-BE49-F238E27FC236}">
              <a16:creationId xmlns:a16="http://schemas.microsoft.com/office/drawing/2014/main" id="{00000000-0008-0000-0600-000014000000}"/>
            </a:ext>
          </a:extLst>
        </xdr:cNvPr>
        <xdr:cNvSpPr/>
      </xdr:nvSpPr>
      <xdr:spPr>
        <a:xfrm>
          <a:off x="209550" y="25463500"/>
          <a:ext cx="8743950" cy="210185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304800</xdr:colOff>
      <xdr:row>113</xdr:row>
      <xdr:rowOff>139700</xdr:rowOff>
    </xdr:from>
    <xdr:to>
      <xdr:col>3</xdr:col>
      <xdr:colOff>768350</xdr:colOff>
      <xdr:row>118</xdr:row>
      <xdr:rowOff>0</xdr:rowOff>
    </xdr:to>
    <xdr:sp macro="" textlink="">
      <xdr:nvSpPr>
        <xdr:cNvPr id="21" name="四角形: 角を丸くする 20">
          <a:extLst>
            <a:ext uri="{FF2B5EF4-FFF2-40B4-BE49-F238E27FC236}">
              <a16:creationId xmlns:a16="http://schemas.microsoft.com/office/drawing/2014/main" id="{00000000-0008-0000-0600-000015000000}"/>
            </a:ext>
          </a:extLst>
        </xdr:cNvPr>
        <xdr:cNvSpPr/>
      </xdr:nvSpPr>
      <xdr:spPr>
        <a:xfrm>
          <a:off x="304800" y="27705050"/>
          <a:ext cx="32067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113</xdr:row>
      <xdr:rowOff>69850</xdr:rowOff>
    </xdr:from>
    <xdr:to>
      <xdr:col>9</xdr:col>
      <xdr:colOff>603250</xdr:colOff>
      <xdr:row>121</xdr:row>
      <xdr:rowOff>6350</xdr:rowOff>
    </xdr:to>
    <xdr:sp macro="" textlink="">
      <xdr:nvSpPr>
        <xdr:cNvPr id="22" name="正方形/長方形 21">
          <a:extLst>
            <a:ext uri="{FF2B5EF4-FFF2-40B4-BE49-F238E27FC236}">
              <a16:creationId xmlns:a16="http://schemas.microsoft.com/office/drawing/2014/main" id="{00000000-0008-0000-0600-000016000000}"/>
            </a:ext>
          </a:extLst>
        </xdr:cNvPr>
        <xdr:cNvSpPr/>
      </xdr:nvSpPr>
      <xdr:spPr>
        <a:xfrm>
          <a:off x="209550" y="27635200"/>
          <a:ext cx="8928100" cy="195580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304800</xdr:colOff>
      <xdr:row>122</xdr:row>
      <xdr:rowOff>82550</xdr:rowOff>
    </xdr:from>
    <xdr:to>
      <xdr:col>3</xdr:col>
      <xdr:colOff>768350</xdr:colOff>
      <xdr:row>126</xdr:row>
      <xdr:rowOff>184150</xdr:rowOff>
    </xdr:to>
    <xdr:sp macro="" textlink="">
      <xdr:nvSpPr>
        <xdr:cNvPr id="23" name="四角形: 角を丸くする 22">
          <a:extLst>
            <a:ext uri="{FF2B5EF4-FFF2-40B4-BE49-F238E27FC236}">
              <a16:creationId xmlns:a16="http://schemas.microsoft.com/office/drawing/2014/main" id="{00000000-0008-0000-0600-000017000000}"/>
            </a:ext>
          </a:extLst>
        </xdr:cNvPr>
        <xdr:cNvSpPr/>
      </xdr:nvSpPr>
      <xdr:spPr>
        <a:xfrm>
          <a:off x="304800" y="29857700"/>
          <a:ext cx="3206750" cy="1174750"/>
        </a:xfrm>
        <a:prstGeom prst="roundRect">
          <a:avLst>
            <a:gd name="adj" fmla="val 7971"/>
          </a:avLst>
        </a:prstGeom>
        <a:noFill/>
        <a:ln w="38100">
          <a:solidFill>
            <a:srgbClr val="0563C1"/>
          </a:solidFill>
          <a:prstDash val="sysDot"/>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121</xdr:row>
      <xdr:rowOff>146050</xdr:rowOff>
    </xdr:from>
    <xdr:to>
      <xdr:col>9</xdr:col>
      <xdr:colOff>603250</xdr:colOff>
      <xdr:row>129</xdr:row>
      <xdr:rowOff>146050</xdr:rowOff>
    </xdr:to>
    <xdr:sp macro="" textlink="">
      <xdr:nvSpPr>
        <xdr:cNvPr id="24" name="正方形/長方形 23">
          <a:extLst>
            <a:ext uri="{FF2B5EF4-FFF2-40B4-BE49-F238E27FC236}">
              <a16:creationId xmlns:a16="http://schemas.microsoft.com/office/drawing/2014/main" id="{00000000-0008-0000-0600-000018000000}"/>
            </a:ext>
          </a:extLst>
        </xdr:cNvPr>
        <xdr:cNvSpPr/>
      </xdr:nvSpPr>
      <xdr:spPr>
        <a:xfrm>
          <a:off x="209550" y="29730700"/>
          <a:ext cx="8928100" cy="195580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68580</xdr:colOff>
      <xdr:row>106</xdr:row>
      <xdr:rowOff>205740</xdr:rowOff>
    </xdr:from>
    <xdr:ext cx="3573780" cy="435760"/>
    <xdr:sp macro="" textlink="">
      <xdr:nvSpPr>
        <xdr:cNvPr id="25" name="テキスト ボックス 24">
          <a:extLst>
            <a:ext uri="{FF2B5EF4-FFF2-40B4-BE49-F238E27FC236}">
              <a16:creationId xmlns:a16="http://schemas.microsoft.com/office/drawing/2014/main" id="{00000000-0008-0000-0600-000019000000}"/>
            </a:ext>
          </a:extLst>
        </xdr:cNvPr>
        <xdr:cNvSpPr txBox="1"/>
      </xdr:nvSpPr>
      <xdr:spPr>
        <a:xfrm>
          <a:off x="4747260" y="26083260"/>
          <a:ext cx="3573780" cy="43576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800">
              <a:solidFill>
                <a:schemeClr val="tx1"/>
              </a:solidFill>
              <a:effectLst/>
              <a:latin typeface="+mn-lt"/>
              <a:ea typeface="+mn-ea"/>
              <a:cs typeface="+mn-cs"/>
            </a:rPr>
            <a:t>一点当たりの美術の著作物又は写真の著作物が、当該頁の</a:t>
          </a:r>
          <a:r>
            <a:rPr lang="en-US" altLang="ja-JP" sz="800">
              <a:solidFill>
                <a:schemeClr val="tx1"/>
              </a:solidFill>
              <a:effectLst/>
              <a:latin typeface="+mn-lt"/>
              <a:ea typeface="+mn-ea"/>
              <a:cs typeface="+mn-cs"/>
            </a:rPr>
            <a:t>3</a:t>
          </a:r>
          <a:r>
            <a:rPr lang="ja-JP" altLang="ja-JP" sz="800">
              <a:solidFill>
                <a:schemeClr val="tx1"/>
              </a:solidFill>
              <a:effectLst/>
              <a:latin typeface="+mn-lt"/>
              <a:ea typeface="+mn-ea"/>
              <a:cs typeface="+mn-cs"/>
            </a:rPr>
            <a:t>分の</a:t>
          </a:r>
          <a:r>
            <a:rPr lang="en-US" altLang="ja-JP" sz="800">
              <a:solidFill>
                <a:schemeClr val="tx1"/>
              </a:solidFill>
              <a:effectLst/>
              <a:latin typeface="+mn-lt"/>
              <a:ea typeface="+mn-ea"/>
              <a:cs typeface="+mn-cs"/>
            </a:rPr>
            <a:t>2</a:t>
          </a:r>
          <a:r>
            <a:rPr lang="ja-JP" altLang="ja-JP" sz="800">
              <a:solidFill>
                <a:schemeClr val="tx1"/>
              </a:solidFill>
              <a:effectLst/>
              <a:latin typeface="+mn-lt"/>
              <a:ea typeface="+mn-ea"/>
              <a:cs typeface="+mn-cs"/>
            </a:rPr>
            <a:t>以上の割合を占めて掲載されているものについては、原則として解像度を</a:t>
          </a:r>
          <a:r>
            <a:rPr lang="en-US" altLang="ja-JP" sz="800">
              <a:solidFill>
                <a:schemeClr val="tx1"/>
              </a:solidFill>
              <a:effectLst/>
              <a:latin typeface="+mn-lt"/>
              <a:ea typeface="+mn-ea"/>
              <a:cs typeface="+mn-cs"/>
            </a:rPr>
            <a:t>200dpi</a:t>
          </a:r>
          <a:endParaRPr kumimoji="1" lang="ja-JP" altLang="en-US" sz="8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hyperlink" Target="https://www.books.or.jp/" TargetMode="External"/><Relationship Id="rId1" Type="http://schemas.openxmlformats.org/officeDocument/2006/relationships/hyperlink" Target="https://id.ndl.go.jp/auth/ndla" TargetMode="External"/><Relationship Id="rId6" Type="http://schemas.openxmlformats.org/officeDocument/2006/relationships/package" Target="../embeddings/Microsoft_Word_Document.docx"/><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image" Target="../media/image3.emf"/><Relationship Id="rId2" Type="http://schemas.openxmlformats.org/officeDocument/2006/relationships/hyperlink" Target="https://www.books.or.jp/" TargetMode="External"/><Relationship Id="rId1" Type="http://schemas.openxmlformats.org/officeDocument/2006/relationships/hyperlink" Target="https://id.ndl.go.jp/auth/ndla" TargetMode="External"/><Relationship Id="rId6" Type="http://schemas.openxmlformats.org/officeDocument/2006/relationships/package" Target="../embeddings/Microsoft_Word_Document1.docx"/><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image" Target="../media/image4.emf"/><Relationship Id="rId2" Type="http://schemas.openxmlformats.org/officeDocument/2006/relationships/hyperlink" Target="https://www.books.or.jp/" TargetMode="External"/><Relationship Id="rId1" Type="http://schemas.openxmlformats.org/officeDocument/2006/relationships/hyperlink" Target="https://id.ndl.go.jp/auth/ndla" TargetMode="External"/><Relationship Id="rId6" Type="http://schemas.openxmlformats.org/officeDocument/2006/relationships/package" Target="../embeddings/Microsoft_Word_Document2.docx"/><Relationship Id="rId5" Type="http://schemas.openxmlformats.org/officeDocument/2006/relationships/vmlDrawing" Target="../drawings/vmlDrawing3.vm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openxmlformats.org/officeDocument/2006/relationships/image" Target="../media/image4.emf"/><Relationship Id="rId2" Type="http://schemas.openxmlformats.org/officeDocument/2006/relationships/hyperlink" Target="https://www.books.or.jp/" TargetMode="External"/><Relationship Id="rId1" Type="http://schemas.openxmlformats.org/officeDocument/2006/relationships/hyperlink" Target="https://id.ndl.go.jp/auth/ndla" TargetMode="External"/><Relationship Id="rId6" Type="http://schemas.openxmlformats.org/officeDocument/2006/relationships/package" Target="../embeddings/Microsoft_Word_Document3.docx"/><Relationship Id="rId5" Type="http://schemas.openxmlformats.org/officeDocument/2006/relationships/vmlDrawing" Target="../drawings/vmlDrawing4.vm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7" Type="http://schemas.openxmlformats.org/officeDocument/2006/relationships/image" Target="../media/image4.emf"/><Relationship Id="rId2" Type="http://schemas.openxmlformats.org/officeDocument/2006/relationships/hyperlink" Target="https://www.books.or.jp/" TargetMode="External"/><Relationship Id="rId1" Type="http://schemas.openxmlformats.org/officeDocument/2006/relationships/hyperlink" Target="https://id.ndl.go.jp/auth/ndla" TargetMode="External"/><Relationship Id="rId6" Type="http://schemas.openxmlformats.org/officeDocument/2006/relationships/package" Target="../embeddings/Microsoft_Word_Document4.docx"/><Relationship Id="rId5" Type="http://schemas.openxmlformats.org/officeDocument/2006/relationships/vmlDrawing" Target="../drawings/vmlDrawing5.vm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5700E-4FA0-484B-9030-82992996622B}">
  <sheetPr codeName="Sheet3">
    <pageSetUpPr fitToPage="1"/>
  </sheetPr>
  <dimension ref="C2:N21"/>
  <sheetViews>
    <sheetView workbookViewId="0">
      <selection activeCell="I5" sqref="I5"/>
    </sheetView>
  </sheetViews>
  <sheetFormatPr defaultColWidth="8.75" defaultRowHeight="18"/>
  <cols>
    <col min="1" max="1" width="8.75" style="2"/>
    <col min="2" max="3" width="13.625" style="2" customWidth="1"/>
    <col min="4" max="10" width="12.75" style="2" customWidth="1"/>
    <col min="11" max="13" width="8.75" style="2"/>
    <col min="14" max="14" width="8.75" style="21"/>
    <col min="15" max="16384" width="8.75" style="2"/>
  </cols>
  <sheetData>
    <row r="2" spans="3:14">
      <c r="E2" s="24"/>
      <c r="N2" s="21" t="s">
        <v>0</v>
      </c>
    </row>
    <row r="3" spans="3:14">
      <c r="N3" s="21" t="s">
        <v>1</v>
      </c>
    </row>
    <row r="4" spans="3:14" ht="18.600000000000001" thickBot="1">
      <c r="F4" s="5"/>
    </row>
    <row r="5" spans="3:14" ht="19.149999999999999" thickTop="1" thickBot="1">
      <c r="C5" s="37" t="s">
        <v>2</v>
      </c>
      <c r="E5" s="17" t="s">
        <v>3</v>
      </c>
      <c r="F5" s="170"/>
      <c r="G5" s="171"/>
    </row>
    <row r="6" spans="3:14" ht="18.600000000000001" thickTop="1"/>
    <row r="7" spans="3:14" ht="18.600000000000001" thickBot="1">
      <c r="C7" s="7" t="s">
        <v>4</v>
      </c>
    </row>
    <row r="8" spans="3:14" ht="19.149999999999999" thickTop="1" thickBot="1">
      <c r="C8" s="7" t="s">
        <v>5</v>
      </c>
      <c r="E8" s="17" t="s">
        <v>6</v>
      </c>
      <c r="F8" s="170"/>
      <c r="G8" s="171"/>
      <c r="I8" s="4" t="str">
        <f>IF(F8="","未記入","記入")</f>
        <v>未記入</v>
      </c>
      <c r="J8" s="11"/>
    </row>
    <row r="9" spans="3:14" ht="9" customHeight="1" thickTop="1" thickBot="1">
      <c r="C9" s="7"/>
      <c r="E9" s="17"/>
    </row>
    <row r="10" spans="3:14" ht="19.149999999999999" thickTop="1" thickBot="1">
      <c r="E10" s="17" t="s">
        <v>7</v>
      </c>
      <c r="F10" s="172"/>
      <c r="G10" s="171"/>
      <c r="I10" s="4" t="str">
        <f>IF(F10="","未記入","記入")</f>
        <v>未記入</v>
      </c>
      <c r="J10" s="11"/>
    </row>
    <row r="11" spans="3:14" ht="19.149999999999999" thickTop="1" thickBot="1"/>
    <row r="12" spans="3:14" ht="19.149999999999999" thickTop="1" thickBot="1">
      <c r="C12" s="7" t="s">
        <v>8</v>
      </c>
      <c r="I12" s="4" t="s">
        <v>1</v>
      </c>
      <c r="J12" s="11" t="s">
        <v>9</v>
      </c>
    </row>
    <row r="13" spans="3:14" ht="18.600000000000001" thickTop="1">
      <c r="C13" s="13" t="s">
        <v>10</v>
      </c>
    </row>
    <row r="14" spans="3:14" ht="18.600000000000001" thickBot="1"/>
    <row r="15" spans="3:14" ht="19.149999999999999" thickTop="1" thickBot="1">
      <c r="C15" s="7" t="s">
        <v>11</v>
      </c>
      <c r="I15" s="4" t="s">
        <v>1</v>
      </c>
      <c r="J15" s="11" t="s">
        <v>9</v>
      </c>
    </row>
    <row r="16" spans="3:14" ht="18.600000000000001" thickTop="1">
      <c r="C16" s="13" t="s">
        <v>12</v>
      </c>
    </row>
    <row r="17" spans="8:12" ht="18" customHeight="1"/>
    <row r="18" spans="8:12" ht="18" customHeight="1" thickBot="1"/>
    <row r="19" spans="8:12" ht="18.399999999999999" customHeight="1" thickTop="1">
      <c r="H19" s="133" t="str">
        <f>HYPERLINK("#管理シート!A1","管理シートへ")</f>
        <v>管理シートへ</v>
      </c>
      <c r="I19" s="134"/>
      <c r="J19" s="131"/>
      <c r="K19" s="132"/>
      <c r="L19" s="132"/>
    </row>
    <row r="20" spans="8:12" ht="18.399999999999999" customHeight="1" thickBot="1">
      <c r="H20" s="135"/>
      <c r="I20" s="136"/>
      <c r="J20" s="11"/>
      <c r="K20" s="11"/>
      <c r="L20" s="11"/>
    </row>
    <row r="21" spans="8:12" ht="18.600000000000001" thickTop="1"/>
  </sheetData>
  <mergeCells count="5">
    <mergeCell ref="F5:G5"/>
    <mergeCell ref="J19:L19"/>
    <mergeCell ref="F8:G8"/>
    <mergeCell ref="F10:G10"/>
    <mergeCell ref="H19:I20"/>
  </mergeCells>
  <phoneticPr fontId="1"/>
  <conditionalFormatting sqref="H19:I20">
    <cfRule type="cellIs" dxfId="255" priority="34" operator="equal">
      <formula>"未確認"</formula>
    </cfRule>
    <cfRule type="cellIs" dxfId="254" priority="35" operator="equal">
      <formula>"確認（次へ）"</formula>
    </cfRule>
  </conditionalFormatting>
  <conditionalFormatting sqref="I8">
    <cfRule type="cellIs" dxfId="253" priority="23" operator="equal">
      <formula>"未記入"</formula>
    </cfRule>
    <cfRule type="cellIs" dxfId="252" priority="24" operator="equal">
      <formula>"確認"</formula>
    </cfRule>
    <cfRule type="colorScale" priority="25">
      <colorScale>
        <cfvo type="min"/>
        <cfvo type="max"/>
        <color rgb="FFFF7128"/>
        <color rgb="FFFFEF9C"/>
      </colorScale>
    </cfRule>
  </conditionalFormatting>
  <conditionalFormatting sqref="I10">
    <cfRule type="cellIs" dxfId="251" priority="5" operator="equal">
      <formula>"未記入"</formula>
    </cfRule>
    <cfRule type="cellIs" dxfId="250" priority="6" operator="equal">
      <formula>"確認"</formula>
    </cfRule>
    <cfRule type="colorScale" priority="7">
      <colorScale>
        <cfvo type="min"/>
        <cfvo type="max"/>
        <color rgb="FFFF7128"/>
        <color rgb="FFFFEF9C"/>
      </colorScale>
    </cfRule>
  </conditionalFormatting>
  <conditionalFormatting sqref="I12">
    <cfRule type="cellIs" dxfId="249" priority="17" operator="equal">
      <formula>"未確認"</formula>
    </cfRule>
    <cfRule type="cellIs" dxfId="248" priority="18" operator="equal">
      <formula>"確認"</formula>
    </cfRule>
  </conditionalFormatting>
  <conditionalFormatting sqref="I15">
    <cfRule type="cellIs" dxfId="247" priority="1" operator="equal">
      <formula>"未確認"</formula>
    </cfRule>
    <cfRule type="cellIs" dxfId="246" priority="2" operator="equal">
      <formula>"確認"</formula>
    </cfRule>
  </conditionalFormatting>
  <dataValidations count="1">
    <dataValidation type="list" allowBlank="1" showInputMessage="1" showErrorMessage="1" sqref="I12 I15" xr:uid="{82F250A3-0159-4C13-BE29-0268FCD66B1F}">
      <formula1>$N$2:$N$3</formula1>
    </dataValidation>
  </dataValidations>
  <pageMargins left="0.7" right="0.7" top="0.75" bottom="0.75" header="0.3" footer="0.3"/>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29EA8-B89A-4EB7-A3BF-E5E66FFF5F4C}">
  <sheetPr codeName="Sheet2">
    <pageSetUpPr fitToPage="1"/>
  </sheetPr>
  <dimension ref="A1:AA31"/>
  <sheetViews>
    <sheetView zoomScale="60" zoomScaleNormal="60" workbookViewId="0">
      <selection activeCell="B22" sqref="B22"/>
    </sheetView>
  </sheetViews>
  <sheetFormatPr defaultColWidth="8.75" defaultRowHeight="18"/>
  <cols>
    <col min="1" max="1" width="13.75" style="31" customWidth="1"/>
    <col min="2" max="2" width="12.375" style="31" bestFit="1" customWidth="1"/>
    <col min="3" max="12" width="12.75" style="31" customWidth="1"/>
    <col min="13" max="16384" width="8.75" style="31"/>
  </cols>
  <sheetData>
    <row r="1" spans="1:27" s="26" customFormat="1">
      <c r="B1" s="27"/>
      <c r="C1" s="29"/>
      <c r="M1" s="27"/>
      <c r="N1" s="27"/>
      <c r="O1" s="27"/>
      <c r="P1" s="27"/>
      <c r="Q1" s="27"/>
      <c r="R1" s="27"/>
      <c r="S1" s="27"/>
      <c r="T1" s="27"/>
      <c r="U1" s="27"/>
      <c r="V1" s="27"/>
      <c r="W1" s="27"/>
      <c r="X1" s="27"/>
      <c r="Y1" s="27"/>
      <c r="Z1" s="27"/>
    </row>
    <row r="2" spans="1:27">
      <c r="A2" s="28"/>
      <c r="B2" s="29" t="s">
        <v>6</v>
      </c>
      <c r="C2" s="127">
        <f>利用者登録!F8</f>
        <v>0</v>
      </c>
      <c r="D2" s="30"/>
      <c r="E2" s="29" t="s">
        <v>13</v>
      </c>
      <c r="F2" s="127"/>
      <c r="AA2" s="30"/>
    </row>
    <row r="3" spans="1:27">
      <c r="B3" s="27"/>
      <c r="C3" s="26"/>
      <c r="AA3" s="30"/>
    </row>
    <row r="4" spans="1:27" ht="38.65" customHeight="1">
      <c r="A4" s="34"/>
      <c r="B4" s="35" t="s">
        <v>14</v>
      </c>
      <c r="C4" s="32" t="s">
        <v>15</v>
      </c>
      <c r="D4" s="32" t="s">
        <v>16</v>
      </c>
      <c r="E4" s="32" t="s">
        <v>17</v>
      </c>
      <c r="F4" s="32" t="s">
        <v>18</v>
      </c>
      <c r="G4" s="32" t="s">
        <v>19</v>
      </c>
      <c r="H4" s="32" t="s">
        <v>20</v>
      </c>
      <c r="I4" s="32" t="s">
        <v>21</v>
      </c>
      <c r="J4" s="32" t="s">
        <v>22</v>
      </c>
      <c r="K4" s="32" t="s">
        <v>23</v>
      </c>
      <c r="L4" s="32" t="s">
        <v>24</v>
      </c>
      <c r="AA4" s="30"/>
    </row>
    <row r="5" spans="1:27" ht="28.15" customHeight="1">
      <c r="A5" s="34" t="s">
        <v>25</v>
      </c>
      <c r="B5" s="130" t="str">
        <f>IF(資料①!C1="","資料①シートの申込IDが転記されます",資料①!C1)</f>
        <v>資料①シートの申込IDが転記されます</v>
      </c>
      <c r="C5" s="115" t="str">
        <f>HYPERLINK("#資料①!C10","該当箇所へ移動")</f>
        <v>該当箇所へ移動</v>
      </c>
      <c r="D5" s="115" t="str">
        <f>HYPERLINK("#資料①!C22","該当箇所へ移動")</f>
        <v>該当箇所へ移動</v>
      </c>
      <c r="E5" s="115" t="str">
        <f>HYPERLINK("#資料①!C35","該当箇所へ移動")</f>
        <v>該当箇所へ移動</v>
      </c>
      <c r="F5" s="115" t="str">
        <f>HYPERLINK("#資料①!C49","該当箇所へ移動")</f>
        <v>該当箇所へ移動</v>
      </c>
      <c r="G5" s="115" t="str">
        <f>HYPERLINK("#資料①!C62","該当箇所へ移動")</f>
        <v>該当箇所へ移動</v>
      </c>
      <c r="H5" s="115" t="str">
        <f>HYPERLINK("#資料①!C91","該当箇所へ移動")</f>
        <v>該当箇所へ移動</v>
      </c>
      <c r="I5" s="115" t="str">
        <f>HYPERLINK("#資料①!C99","該当箇所へ移動")</f>
        <v>該当箇所へ移動</v>
      </c>
      <c r="J5" s="115" t="str">
        <f>HYPERLINK("#資料①!C108","該当箇所へ移動")</f>
        <v>該当箇所へ移動</v>
      </c>
      <c r="K5" s="115" t="str">
        <f>HYPERLINK("#資料①!C117","該当箇所へ移動")</f>
        <v>該当箇所へ移動</v>
      </c>
      <c r="L5" s="115" t="str">
        <f>HYPERLINK("#資料①!C126","該当箇所へ移動")</f>
        <v>該当箇所へ移動</v>
      </c>
      <c r="AA5" s="30"/>
    </row>
    <row r="6" spans="1:27" ht="28.15" customHeight="1">
      <c r="C6" s="33" t="str">
        <f>資料①!C10</f>
        <v>未</v>
      </c>
      <c r="D6" s="33" t="str">
        <f>資料①!C22</f>
        <v>未</v>
      </c>
      <c r="E6" s="33" t="str">
        <f>資料①!C35</f>
        <v>未</v>
      </c>
      <c r="F6" s="33" t="str">
        <f>資料①!C49</f>
        <v>未</v>
      </c>
      <c r="G6" s="33" t="str">
        <f>資料①!C62</f>
        <v>未</v>
      </c>
      <c r="H6" s="33" t="str">
        <f>資料①!C91</f>
        <v>未</v>
      </c>
      <c r="I6" s="33" t="str">
        <f>資料①!C99</f>
        <v>未</v>
      </c>
      <c r="J6" s="33" t="str">
        <f>資料①!C108</f>
        <v>未</v>
      </c>
      <c r="K6" s="33" t="str">
        <f>資料①!C117</f>
        <v>未</v>
      </c>
      <c r="L6" s="33" t="str">
        <f>資料①!C126</f>
        <v>未</v>
      </c>
      <c r="AA6" s="30"/>
    </row>
    <row r="7" spans="1:27" ht="4.9000000000000004" customHeight="1">
      <c r="AA7" s="30"/>
    </row>
    <row r="8" spans="1:27" ht="28.15" customHeight="1">
      <c r="A8" s="29"/>
      <c r="B8" s="35" t="s">
        <v>14</v>
      </c>
      <c r="C8" s="32" t="s">
        <v>15</v>
      </c>
      <c r="D8" s="32" t="s">
        <v>16</v>
      </c>
      <c r="E8" s="32" t="s">
        <v>17</v>
      </c>
      <c r="F8" s="32" t="s">
        <v>18</v>
      </c>
      <c r="G8" s="32" t="s">
        <v>19</v>
      </c>
      <c r="H8" s="32" t="s">
        <v>20</v>
      </c>
      <c r="I8" s="32" t="s">
        <v>21</v>
      </c>
      <c r="J8" s="32" t="s">
        <v>22</v>
      </c>
      <c r="K8" s="32" t="s">
        <v>23</v>
      </c>
      <c r="L8" s="32" t="s">
        <v>24</v>
      </c>
      <c r="AA8" s="30"/>
    </row>
    <row r="9" spans="1:27" ht="28.15" customHeight="1">
      <c r="A9" s="29" t="s">
        <v>26</v>
      </c>
      <c r="B9" s="130" t="str">
        <f>IF(資料②!C1="","資料②シートの申込IDが転記されます",資料②!C1)</f>
        <v>資料②シートの申込IDが転記されます</v>
      </c>
      <c r="C9" s="60" t="str">
        <f>HYPERLINK("#資料②!C10","該当箇所へ移動")</f>
        <v>該当箇所へ移動</v>
      </c>
      <c r="D9" s="60" t="str">
        <f>HYPERLINK("#資料②!C22","該当箇所へ移動")</f>
        <v>該当箇所へ移動</v>
      </c>
      <c r="E9" s="60" t="str">
        <f>HYPERLINK("#資料②!C35","該当箇所へ移動")</f>
        <v>該当箇所へ移動</v>
      </c>
      <c r="F9" s="60" t="str">
        <f>HYPERLINK("#資料②!C49","該当箇所へ移動")</f>
        <v>該当箇所へ移動</v>
      </c>
      <c r="G9" s="60" t="str">
        <f>HYPERLINK("#資料②!C62","該当箇所へ移動")</f>
        <v>該当箇所へ移動</v>
      </c>
      <c r="H9" s="60" t="str">
        <f>HYPERLINK("#資料②!C91","該当箇所へ移動")</f>
        <v>該当箇所へ移動</v>
      </c>
      <c r="I9" s="60" t="str">
        <f>HYPERLINK("#資料②!C99","該当箇所へ移動")</f>
        <v>該当箇所へ移動</v>
      </c>
      <c r="J9" s="60" t="str">
        <f>HYPERLINK("#資料②!C108","該当箇所へ移動")</f>
        <v>該当箇所へ移動</v>
      </c>
      <c r="K9" s="60" t="str">
        <f>HYPERLINK("#資料②!C117","該当箇所へ移動")</f>
        <v>該当箇所へ移動</v>
      </c>
      <c r="L9" s="60" t="str">
        <f>HYPERLINK("#資料②!C126","該当箇所へ移動")</f>
        <v>該当箇所へ移動</v>
      </c>
      <c r="AA9" s="30"/>
    </row>
    <row r="10" spans="1:27" ht="28.15" customHeight="1">
      <c r="C10" s="33" t="str">
        <f>資料②!C10</f>
        <v>未</v>
      </c>
      <c r="D10" s="33" t="str">
        <f>資料②!C22</f>
        <v>未</v>
      </c>
      <c r="E10" s="33" t="str">
        <f>資料②!C35</f>
        <v>未</v>
      </c>
      <c r="F10" s="33" t="str">
        <f>資料②!C49</f>
        <v>未</v>
      </c>
      <c r="G10" s="33" t="str">
        <f>資料②!C62</f>
        <v>未</v>
      </c>
      <c r="H10" s="33" t="str">
        <f>資料②!C91</f>
        <v>未</v>
      </c>
      <c r="I10" s="33" t="str">
        <f>資料②!C99</f>
        <v>未</v>
      </c>
      <c r="J10" s="33" t="str">
        <f>資料②!C108</f>
        <v>未</v>
      </c>
      <c r="K10" s="33" t="str">
        <f>資料②!C117</f>
        <v>未</v>
      </c>
      <c r="L10" s="33" t="str">
        <f>資料②!C126</f>
        <v>未</v>
      </c>
      <c r="AA10" s="30"/>
    </row>
    <row r="11" spans="1:27" ht="4.9000000000000004" customHeight="1">
      <c r="B11" s="65"/>
      <c r="C11" s="66"/>
      <c r="D11" s="67"/>
      <c r="E11" s="66"/>
      <c r="F11" s="67"/>
      <c r="G11" s="68"/>
      <c r="H11" s="68"/>
      <c r="I11" s="68"/>
      <c r="AA11" s="30"/>
    </row>
    <row r="12" spans="1:27" ht="28.15" customHeight="1">
      <c r="A12" s="29"/>
      <c r="B12" s="35" t="s">
        <v>14</v>
      </c>
      <c r="C12" s="32" t="s">
        <v>15</v>
      </c>
      <c r="D12" s="32" t="s">
        <v>16</v>
      </c>
      <c r="E12" s="32" t="s">
        <v>17</v>
      </c>
      <c r="F12" s="32" t="s">
        <v>18</v>
      </c>
      <c r="G12" s="32" t="s">
        <v>19</v>
      </c>
      <c r="H12" s="32" t="s">
        <v>20</v>
      </c>
      <c r="I12" s="32" t="s">
        <v>21</v>
      </c>
      <c r="J12" s="32" t="s">
        <v>22</v>
      </c>
      <c r="K12" s="32" t="s">
        <v>23</v>
      </c>
      <c r="L12" s="32" t="s">
        <v>24</v>
      </c>
      <c r="AA12" s="30"/>
    </row>
    <row r="13" spans="1:27" ht="28.15" customHeight="1">
      <c r="A13" s="29" t="s">
        <v>27</v>
      </c>
      <c r="B13" s="130" t="str">
        <f>IF(資料③!C1="","資料③シートの申込IDが転記されます",資料③!C1)</f>
        <v>資料③シートの申込IDが転記されます</v>
      </c>
      <c r="C13" s="60" t="str">
        <f>HYPERLINK("#資料③!C10","該当箇所へ移動")</f>
        <v>該当箇所へ移動</v>
      </c>
      <c r="D13" s="60" t="str">
        <f>HYPERLINK("#資料③!C22","該当箇所へ移動")</f>
        <v>該当箇所へ移動</v>
      </c>
      <c r="E13" s="60" t="str">
        <f>HYPERLINK("#資料③!C35","該当箇所へ移動")</f>
        <v>該当箇所へ移動</v>
      </c>
      <c r="F13" s="60" t="str">
        <f>HYPERLINK("#資料③!C49","該当箇所へ移動")</f>
        <v>該当箇所へ移動</v>
      </c>
      <c r="G13" s="60" t="str">
        <f>HYPERLINK("#資料③!C62","該当箇所へ移動")</f>
        <v>該当箇所へ移動</v>
      </c>
      <c r="H13" s="60" t="str">
        <f>HYPERLINK("#資料③!C91","該当箇所へ移動")</f>
        <v>該当箇所へ移動</v>
      </c>
      <c r="I13" s="60" t="str">
        <f>HYPERLINK("#資料③!C99","該当箇所へ移動")</f>
        <v>該当箇所へ移動</v>
      </c>
      <c r="J13" s="60" t="str">
        <f>HYPERLINK("#資料③!C108","該当箇所へ移動")</f>
        <v>該当箇所へ移動</v>
      </c>
      <c r="K13" s="60" t="str">
        <f>HYPERLINK("#資料③!C117","該当箇所へ移動")</f>
        <v>該当箇所へ移動</v>
      </c>
      <c r="L13" s="60" t="str">
        <f>HYPERLINK("#資料③!C126","該当箇所へ移動")</f>
        <v>該当箇所へ移動</v>
      </c>
      <c r="AA13" s="30"/>
    </row>
    <row r="14" spans="1:27" ht="28.15" customHeight="1">
      <c r="C14" s="33" t="str">
        <f>資料③!C10</f>
        <v>未</v>
      </c>
      <c r="D14" s="33" t="str">
        <f>資料③!C22</f>
        <v>未</v>
      </c>
      <c r="E14" s="33" t="str">
        <f>資料③!C35</f>
        <v>未</v>
      </c>
      <c r="F14" s="33" t="str">
        <f>資料③!C49</f>
        <v>未</v>
      </c>
      <c r="G14" s="33" t="str">
        <f>資料③!C62</f>
        <v>未</v>
      </c>
      <c r="H14" s="33" t="str">
        <f>資料③!C91</f>
        <v>未</v>
      </c>
      <c r="I14" s="33" t="str">
        <f>資料③!C99</f>
        <v>未</v>
      </c>
      <c r="J14" s="33" t="str">
        <f>資料③!C108</f>
        <v>未</v>
      </c>
      <c r="K14" s="33" t="str">
        <f>資料③!C117</f>
        <v>未</v>
      </c>
      <c r="L14" s="33" t="str">
        <f>資料③!C126</f>
        <v>未</v>
      </c>
      <c r="AA14" s="30"/>
    </row>
    <row r="15" spans="1:27" ht="4.9000000000000004" customHeight="1">
      <c r="B15" s="65"/>
      <c r="C15" s="66"/>
      <c r="D15" s="67"/>
      <c r="E15" s="66"/>
      <c r="F15" s="67"/>
      <c r="G15" s="68"/>
      <c r="H15" s="68"/>
      <c r="I15" s="68"/>
    </row>
    <row r="16" spans="1:27" ht="28.15" customHeight="1">
      <c r="A16" s="29"/>
      <c r="B16" s="35" t="s">
        <v>14</v>
      </c>
      <c r="C16" s="32" t="s">
        <v>15</v>
      </c>
      <c r="D16" s="32" t="s">
        <v>16</v>
      </c>
      <c r="E16" s="32" t="s">
        <v>17</v>
      </c>
      <c r="F16" s="32" t="s">
        <v>18</v>
      </c>
      <c r="G16" s="32" t="s">
        <v>19</v>
      </c>
      <c r="H16" s="32" t="s">
        <v>20</v>
      </c>
      <c r="I16" s="32" t="s">
        <v>21</v>
      </c>
      <c r="J16" s="32" t="s">
        <v>22</v>
      </c>
      <c r="K16" s="32" t="s">
        <v>23</v>
      </c>
      <c r="L16" s="32" t="s">
        <v>24</v>
      </c>
    </row>
    <row r="17" spans="1:14" ht="28.15" customHeight="1">
      <c r="A17" s="29" t="s">
        <v>28</v>
      </c>
      <c r="B17" s="130" t="str">
        <f>IF(資料④!C1="","資料④シートの申込IDが転記されます",資料④!C1)</f>
        <v>資料④シートの申込IDが転記されます</v>
      </c>
      <c r="C17" s="60" t="str">
        <f>HYPERLINK("#資料④!C10","該当箇所へ移動")</f>
        <v>該当箇所へ移動</v>
      </c>
      <c r="D17" s="60" t="str">
        <f>HYPERLINK("#資料④!C22","該当箇所へ移動")</f>
        <v>該当箇所へ移動</v>
      </c>
      <c r="E17" s="60" t="str">
        <f>HYPERLINK("#資料④!C35","該当箇所へ移動")</f>
        <v>該当箇所へ移動</v>
      </c>
      <c r="F17" s="60" t="str">
        <f>HYPERLINK("#資料④!C49","該当箇所へ移動")</f>
        <v>該当箇所へ移動</v>
      </c>
      <c r="G17" s="60" t="str">
        <f>HYPERLINK("#資料④!C62","該当箇所へ移動")</f>
        <v>該当箇所へ移動</v>
      </c>
      <c r="H17" s="60" t="str">
        <f>HYPERLINK("#資料④!C91","該当箇所へ移動")</f>
        <v>該当箇所へ移動</v>
      </c>
      <c r="I17" s="60" t="str">
        <f>HYPERLINK("#資料④!C99","該当箇所へ移動")</f>
        <v>該当箇所へ移動</v>
      </c>
      <c r="J17" s="60" t="str">
        <f>HYPERLINK("#資料④!C108","該当箇所へ移動")</f>
        <v>該当箇所へ移動</v>
      </c>
      <c r="K17" s="60" t="str">
        <f>HYPERLINK("#資料④!C117","該当箇所へ移動")</f>
        <v>該当箇所へ移動</v>
      </c>
      <c r="L17" s="60" t="str">
        <f>HYPERLINK("#資料④!C126","該当箇所へ移動")</f>
        <v>該当箇所へ移動</v>
      </c>
    </row>
    <row r="18" spans="1:14" ht="28.15" customHeight="1">
      <c r="C18" s="33" t="str">
        <f>資料④!C10</f>
        <v>未</v>
      </c>
      <c r="D18" s="33" t="str">
        <f>資料④!C22</f>
        <v>未</v>
      </c>
      <c r="E18" s="33" t="str">
        <f>資料④!C35</f>
        <v>未</v>
      </c>
      <c r="F18" s="33" t="str">
        <f>資料④!C49</f>
        <v>未</v>
      </c>
      <c r="G18" s="33" t="str">
        <f>資料④!C62</f>
        <v>未</v>
      </c>
      <c r="H18" s="33" t="str">
        <f>資料④!C91</f>
        <v>未</v>
      </c>
      <c r="I18" s="33" t="str">
        <f>資料④!C99</f>
        <v>未</v>
      </c>
      <c r="J18" s="33" t="str">
        <f>資料④!C108</f>
        <v>未</v>
      </c>
      <c r="K18" s="33" t="str">
        <f>資料④!C117</f>
        <v>未</v>
      </c>
      <c r="L18" s="33" t="str">
        <f>資料④!C126</f>
        <v>未</v>
      </c>
      <c r="M18" s="33"/>
    </row>
    <row r="19" spans="1:14" ht="4.9000000000000004" customHeight="1">
      <c r="B19" s="65"/>
      <c r="C19" s="66"/>
      <c r="D19" s="67"/>
      <c r="E19" s="66"/>
      <c r="F19" s="67"/>
      <c r="G19" s="68"/>
      <c r="H19" s="68"/>
      <c r="I19" s="68"/>
    </row>
    <row r="20" spans="1:14" ht="28.15" customHeight="1">
      <c r="B20" s="35" t="s">
        <v>14</v>
      </c>
      <c r="C20" s="32" t="s">
        <v>15</v>
      </c>
      <c r="D20" s="32" t="s">
        <v>16</v>
      </c>
      <c r="E20" s="32" t="s">
        <v>17</v>
      </c>
      <c r="F20" s="32" t="s">
        <v>18</v>
      </c>
      <c r="G20" s="32" t="s">
        <v>19</v>
      </c>
      <c r="H20" s="32" t="s">
        <v>20</v>
      </c>
      <c r="I20" s="32" t="s">
        <v>21</v>
      </c>
      <c r="J20" s="32" t="s">
        <v>22</v>
      </c>
      <c r="K20" s="32" t="s">
        <v>23</v>
      </c>
      <c r="L20" s="32" t="s">
        <v>24</v>
      </c>
    </row>
    <row r="21" spans="1:14" ht="28.15" customHeight="1">
      <c r="A21" s="29" t="s">
        <v>29</v>
      </c>
      <c r="B21" s="130" t="str">
        <f>IF(資料⑤!C1="","資料⑤シートの申込IDが転記されます",資料⑤!C1)</f>
        <v>資料⑤シートの申込IDが転記されます</v>
      </c>
      <c r="C21" s="60" t="str">
        <f>HYPERLINK("#資料⑤!C10","該当箇所へ移動")</f>
        <v>該当箇所へ移動</v>
      </c>
      <c r="D21" s="60" t="str">
        <f>HYPERLINK("#資料⑤!C22","該当箇所へ移動")</f>
        <v>該当箇所へ移動</v>
      </c>
      <c r="E21" s="60" t="str">
        <f>HYPERLINK("#資料⑤!C35","該当箇所へ移動")</f>
        <v>該当箇所へ移動</v>
      </c>
      <c r="F21" s="60" t="str">
        <f>HYPERLINK("#資料⑤!C49","該当箇所へ移動")</f>
        <v>該当箇所へ移動</v>
      </c>
      <c r="G21" s="60" t="str">
        <f>HYPERLINK("#資料⑤!C62","該当箇所へ移動")</f>
        <v>該当箇所へ移動</v>
      </c>
      <c r="H21" s="60" t="str">
        <f>HYPERLINK("#資料⑤!C91","該当箇所へ移動")</f>
        <v>該当箇所へ移動</v>
      </c>
      <c r="I21" s="60" t="str">
        <f>HYPERLINK("#資料⑤!C99","該当箇所へ移動")</f>
        <v>該当箇所へ移動</v>
      </c>
      <c r="J21" s="60" t="str">
        <f>HYPERLINK("#資料⑤!C108","該当箇所へ移動")</f>
        <v>該当箇所へ移動</v>
      </c>
      <c r="K21" s="60" t="str">
        <f>HYPERLINK("#資料⑤!C117","該当箇所へ移動")</f>
        <v>該当箇所へ移動</v>
      </c>
      <c r="L21" s="60" t="str">
        <f>HYPERLINK("#資料⑤!C126","該当箇所へ移動")</f>
        <v>該当箇所へ移動</v>
      </c>
    </row>
    <row r="22" spans="1:14" ht="28.15" customHeight="1">
      <c r="A22" s="29"/>
      <c r="B22" s="29"/>
      <c r="C22" s="33" t="str">
        <f>資料⑤!C10</f>
        <v>未</v>
      </c>
      <c r="D22" s="33" t="str">
        <f>資料⑤!C22</f>
        <v>未</v>
      </c>
      <c r="E22" s="33" t="str">
        <f>資料⑤!C35</f>
        <v>未</v>
      </c>
      <c r="F22" s="33" t="str">
        <f>資料⑤!C49</f>
        <v>未</v>
      </c>
      <c r="G22" s="33" t="str">
        <f>資料⑤!C62</f>
        <v>未</v>
      </c>
      <c r="H22" s="33" t="str">
        <f>資料⑤!C91</f>
        <v>未</v>
      </c>
      <c r="I22" s="33" t="str">
        <f>資料⑤!C99</f>
        <v>未</v>
      </c>
      <c r="J22" s="33" t="str">
        <f>資料⑤!C108</f>
        <v>未</v>
      </c>
      <c r="K22" s="33" t="str">
        <f>資料⑤!C117</f>
        <v>未</v>
      </c>
      <c r="L22" s="33" t="str">
        <f>資料⑤!C126</f>
        <v>未</v>
      </c>
    </row>
    <row r="23" spans="1:14" ht="28.15" customHeight="1"/>
    <row r="24" spans="1:14">
      <c r="A24" s="42" t="s">
        <v>30</v>
      </c>
      <c r="B24" s="137" t="s">
        <v>31</v>
      </c>
      <c r="C24" s="138"/>
      <c r="D24" s="138"/>
      <c r="E24" s="138"/>
      <c r="F24" s="138"/>
      <c r="G24" s="138"/>
      <c r="H24" s="138"/>
      <c r="I24" s="47" t="s">
        <v>32</v>
      </c>
      <c r="J24" s="139" t="s">
        <v>33</v>
      </c>
      <c r="K24" s="139"/>
      <c r="L24" s="139"/>
      <c r="M24" s="139"/>
      <c r="N24" s="139"/>
    </row>
    <row r="25" spans="1:14" ht="19.149999999999999">
      <c r="A25" s="140" t="s">
        <v>34</v>
      </c>
      <c r="B25" s="49" t="s">
        <v>35</v>
      </c>
      <c r="C25" s="43" t="s">
        <v>36</v>
      </c>
      <c r="D25" s="43" t="s">
        <v>37</v>
      </c>
      <c r="E25" s="43" t="s">
        <v>38</v>
      </c>
      <c r="F25" s="43" t="s">
        <v>39</v>
      </c>
      <c r="G25" s="43" t="s">
        <v>40</v>
      </c>
      <c r="H25" s="43" t="s">
        <v>41</v>
      </c>
      <c r="I25" s="43" t="s">
        <v>42</v>
      </c>
      <c r="J25" s="43" t="s">
        <v>43</v>
      </c>
      <c r="K25" s="43" t="s">
        <v>44</v>
      </c>
      <c r="L25" s="44" t="s">
        <v>45</v>
      </c>
      <c r="M25" s="43" t="s">
        <v>46</v>
      </c>
      <c r="N25" s="48" t="s">
        <v>47</v>
      </c>
    </row>
    <row r="26" spans="1:14">
      <c r="A26" s="141"/>
      <c r="B26" s="50" t="s">
        <v>48</v>
      </c>
      <c r="C26" s="45" t="s">
        <v>49</v>
      </c>
      <c r="D26" s="45" t="s">
        <v>49</v>
      </c>
      <c r="E26" s="45" t="s">
        <v>50</v>
      </c>
      <c r="F26" s="46" t="s">
        <v>51</v>
      </c>
      <c r="G26" s="45" t="s">
        <v>50</v>
      </c>
      <c r="H26" s="45" t="s">
        <v>50</v>
      </c>
      <c r="I26" s="46" t="s">
        <v>48</v>
      </c>
      <c r="J26" s="46" t="s">
        <v>48</v>
      </c>
      <c r="K26" s="46" t="s">
        <v>48</v>
      </c>
      <c r="L26" s="46" t="s">
        <v>48</v>
      </c>
      <c r="M26" s="46" t="s">
        <v>48</v>
      </c>
      <c r="N26" s="46" t="s">
        <v>48</v>
      </c>
    </row>
    <row r="27" spans="1:14">
      <c r="A27" s="94" t="str">
        <f>B5</f>
        <v>資料①シートの申込IDが転記されます</v>
      </c>
      <c r="B27" s="113" t="str">
        <f>IF(資料①!C54="","-",資料①!C54)</f>
        <v>-</v>
      </c>
      <c r="C27" s="114" t="str">
        <f>IF(資料①!E54="","-",資料①!E54)</f>
        <v>-</v>
      </c>
      <c r="D27" s="114" t="str">
        <f>IF(資料①!F54="","-",資料①!F54)</f>
        <v>-</v>
      </c>
      <c r="E27" s="114" t="str">
        <f>IF(資料①!G54="","-",資料①!G54)</f>
        <v>-</v>
      </c>
      <c r="F27" s="113" t="str">
        <f>IF(資料①!H54="","-",資料①!H54)</f>
        <v>-</v>
      </c>
      <c r="G27" s="114" t="str">
        <f>IF(資料①!I54="","-",資料①!I54)</f>
        <v>-</v>
      </c>
      <c r="H27" s="114" t="str">
        <f>IF(資料①!J54="","-",資料①!J54)</f>
        <v>-</v>
      </c>
      <c r="I27" s="113" t="str">
        <f>IF(資料①!K54="","-",資料①!K54)</f>
        <v>-</v>
      </c>
      <c r="J27" s="113" t="str">
        <f>IF(資料①!C65="","-",IFERROR(VLOOKUP(資料①!C65,資料①!$Q$79:$Z$82,6,FALSE),"-"))</f>
        <v>-</v>
      </c>
      <c r="K27" s="113" t="str">
        <f>IF(資料①!C65="","-",IFERROR(VLOOKUP(資料①!C65,資料①!$Q$79:$Z$82,7,FALSE),"-"))</f>
        <v>-</v>
      </c>
      <c r="L27" s="118" t="str">
        <f>IF(資料①!C65="","-",IFERROR(VLOOKUP(資料①!C65,資料①!$Q$79:$Z$82,8,FALSE),"-"))</f>
        <v>-</v>
      </c>
      <c r="M27" s="118" t="str">
        <f>IF(資料①!C65="","-",IFERROR(VLOOKUP(資料①!C65,資料①!$Q$79:$Z$82,9,FALSE),"-"))</f>
        <v>-</v>
      </c>
      <c r="N27" s="119" t="str">
        <f>IF(資料①!C65="","-",IFERROR(VLOOKUP(資料①!C65,資料①!$Q$79:$Z$82,10,FALSE),"-"))</f>
        <v>-</v>
      </c>
    </row>
    <row r="28" spans="1:14">
      <c r="A28" s="94" t="str">
        <f>B9</f>
        <v>資料②シートの申込IDが転記されます</v>
      </c>
      <c r="B28" s="61" t="str">
        <f>IF(資料②!C54="","-",資料②!C54)</f>
        <v>-</v>
      </c>
      <c r="C28" s="62" t="str">
        <f>IF(資料②!E54="","-",資料②!E54)</f>
        <v>-</v>
      </c>
      <c r="D28" s="62" t="str">
        <f>IF(資料②!F54="","-",資料②!F54)</f>
        <v>-</v>
      </c>
      <c r="E28" s="62" t="str">
        <f>IF(資料②!G54="","-",資料②!G54)</f>
        <v>-</v>
      </c>
      <c r="F28" s="61" t="str">
        <f>IF(資料②!H54="","-",資料②!H54)</f>
        <v>-</v>
      </c>
      <c r="G28" s="62" t="str">
        <f>IF(資料②!I54="","-",資料②!I54)</f>
        <v>-</v>
      </c>
      <c r="H28" s="62" t="str">
        <f>IF(資料②!J54="","-",資料②!J54)</f>
        <v>-</v>
      </c>
      <c r="I28" s="61" t="str">
        <f>IF(資料②!K54="","-",資料②!K54)</f>
        <v>-</v>
      </c>
      <c r="J28" s="113" t="str">
        <f>IF(資料②!C65="","-",IFERROR(VLOOKUP(資料②!C65,資料②!$Q$79:$Z$82,6,FALSE),"-"))</f>
        <v>-</v>
      </c>
      <c r="K28" s="113" t="str">
        <f>IF(資料②!C65="","-",IFERROR(VLOOKUP(資料②!C65,資料②!$Q$79:$Z$82,7,FALSE),"-"))</f>
        <v>-</v>
      </c>
      <c r="L28" s="118" t="str">
        <f>IF(資料②!C65="","-",IFERROR(VLOOKUP(資料②!C65,資料②!$Q$79:$Z$82,8,FALSE),"-"))</f>
        <v>-</v>
      </c>
      <c r="M28" s="118" t="str">
        <f>IF(資料②!C65="","-",IFERROR(VLOOKUP(資料②!C65,資料②!$Q$79:$Z$82,9,FALSE),"-"))</f>
        <v>-</v>
      </c>
      <c r="N28" s="119" t="str">
        <f>IF(資料②!C65="","-",IFERROR(VLOOKUP(資料②!C65,資料②!$Q$79:$Z$82,10,FALSE),"-"))</f>
        <v>-</v>
      </c>
    </row>
    <row r="29" spans="1:14">
      <c r="A29" s="94" t="str">
        <f>B13</f>
        <v>資料③シートの申込IDが転記されます</v>
      </c>
      <c r="B29" s="61" t="str">
        <f>IF(資料③!C54="","-",資料③!C54)</f>
        <v>-</v>
      </c>
      <c r="C29" s="62" t="str">
        <f>IF(資料③!E54="","-",資料③!E54)</f>
        <v>-</v>
      </c>
      <c r="D29" s="62" t="str">
        <f>IF(資料③!F54="","-",資料③!F54)</f>
        <v>-</v>
      </c>
      <c r="E29" s="62" t="str">
        <f>IF(資料③!G54="","-",資料③!G54)</f>
        <v>-</v>
      </c>
      <c r="F29" s="61" t="str">
        <f>IF(資料③!H54="","-",資料③!H54)</f>
        <v>-</v>
      </c>
      <c r="G29" s="62" t="str">
        <f>IF(資料③!I54="","-",資料③!I54)</f>
        <v>-</v>
      </c>
      <c r="H29" s="62" t="str">
        <f>IF(資料③!J54="","-",資料③!J54)</f>
        <v>-</v>
      </c>
      <c r="I29" s="61" t="str">
        <f>IF(資料③!K54="","-",資料③!K54)</f>
        <v>-</v>
      </c>
      <c r="J29" s="113" t="str">
        <f>IF(資料③!C65="","-",IFERROR(VLOOKUP(資料③!C65,資料③!$Q$79:$Z$82,6,FALSE),"-"))</f>
        <v>-</v>
      </c>
      <c r="K29" s="113" t="str">
        <f>IF(資料③!C65="","-",IFERROR(VLOOKUP(資料③!C65,資料③!$Q$79:$Z$82,7,FALSE),"-"))</f>
        <v>-</v>
      </c>
      <c r="L29" s="118" t="str">
        <f>IF(資料③!C65="","-",IFERROR(VLOOKUP(資料③!C65,資料③!$Q$79:$Z$82,8,FALSE),"-"))</f>
        <v>-</v>
      </c>
      <c r="M29" s="118" t="str">
        <f>IF(資料③!C65="","-",IFERROR(VLOOKUP(資料③!C65,資料③!$Q$79:$Z$82,9,FALSE),"-"))</f>
        <v>-</v>
      </c>
      <c r="N29" s="119" t="str">
        <f>IF(資料③!C65="","-",IFERROR(VLOOKUP(資料③!C65,資料③!$Q$79:$Z$82,10,FALSE),"-"))</f>
        <v>-</v>
      </c>
    </row>
    <row r="30" spans="1:14">
      <c r="A30" s="94" t="str">
        <f>B17</f>
        <v>資料④シートの申込IDが転記されます</v>
      </c>
      <c r="B30" s="61" t="str">
        <f>IF(資料④!C54="","-",資料④!C54)</f>
        <v>-</v>
      </c>
      <c r="C30" s="62" t="str">
        <f>IF(資料④!E54="","-",資料④!E54)</f>
        <v>-</v>
      </c>
      <c r="D30" s="62" t="str">
        <f>IF(資料④!F54="","-",資料④!F54)</f>
        <v>-</v>
      </c>
      <c r="E30" s="62" t="str">
        <f>IF(資料④!G54="","-",資料④!G54)</f>
        <v>-</v>
      </c>
      <c r="F30" s="61" t="str">
        <f>IF(資料④!H54="","-",資料④!H54)</f>
        <v>-</v>
      </c>
      <c r="G30" s="62" t="str">
        <f>IF(資料④!I54="","-",資料④!I54)</f>
        <v>-</v>
      </c>
      <c r="H30" s="62" t="str">
        <f>IF(資料④!J54="","-",資料④!J54)</f>
        <v>-</v>
      </c>
      <c r="I30" s="61" t="str">
        <f>IF(資料④!K54="","-",資料④!K54)</f>
        <v>-</v>
      </c>
      <c r="J30" s="113" t="str">
        <f>IF(資料④!C65="","-",IFERROR(VLOOKUP(資料④!C65,資料④!$Q$79:$Z$82,6,FALSE),"-"))</f>
        <v>-</v>
      </c>
      <c r="K30" s="113" t="str">
        <f>IF(資料④!C65="","-",IFERROR(VLOOKUP(資料④!C65,資料④!$Q$79:$Z$82,7,FALSE),"-"))</f>
        <v>-</v>
      </c>
      <c r="L30" s="118" t="str">
        <f>IF(資料④!C65="","-",IFERROR(VLOOKUP(資料④!C65,資料④!$Q$79:$Z$82,8,FALSE),"-"))</f>
        <v>-</v>
      </c>
      <c r="M30" s="118" t="str">
        <f>IF(資料④!C65="","-",IFERROR(VLOOKUP(資料④!C65,資料④!$Q$79:$Z$82,9,FALSE),"-"))</f>
        <v>-</v>
      </c>
      <c r="N30" s="119" t="str">
        <f>IF(資料④!C65="","-",IFERROR(VLOOKUP(資料④!C65,資料④!$Q$79:$Z$82,10,FALSE),"-"))</f>
        <v>-</v>
      </c>
    </row>
    <row r="31" spans="1:14">
      <c r="A31" s="94" t="str">
        <f>B21</f>
        <v>資料⑤シートの申込IDが転記されます</v>
      </c>
      <c r="B31" s="61" t="str">
        <f>IF(資料⑤!C54="","-",資料⑤!C54)</f>
        <v>-</v>
      </c>
      <c r="C31" s="62" t="str">
        <f>IF(資料⑤!E54="","-",資料⑤!E54)</f>
        <v>-</v>
      </c>
      <c r="D31" s="62" t="str">
        <f>IF(資料⑤!F54="","-",資料⑤!F54)</f>
        <v>-</v>
      </c>
      <c r="E31" s="62" t="str">
        <f>IF(資料⑤!G54="","-",資料⑤!G54)</f>
        <v>-</v>
      </c>
      <c r="F31" s="61" t="str">
        <f>IF(資料⑤!H54="","-",資料⑤!H54)</f>
        <v>-</v>
      </c>
      <c r="G31" s="62" t="str">
        <f>IF(資料⑤!I54="","-",資料⑤!I54)</f>
        <v>-</v>
      </c>
      <c r="H31" s="62" t="str">
        <f>IF(資料⑤!J54="","-",資料⑤!J54)</f>
        <v>-</v>
      </c>
      <c r="I31" s="61" t="str">
        <f>IF(資料⑤!K54="","-",資料⑤!K54)</f>
        <v>-</v>
      </c>
      <c r="J31" s="113" t="str">
        <f>IF(資料⑤!C65="","-",IFERROR(VLOOKUP(資料⑤!C65,資料⑤!$Q$79:$Z$82,6,FALSE),"-"))</f>
        <v>-</v>
      </c>
      <c r="K31" s="113" t="str">
        <f>IF(資料⑤!C65="","-",IFERROR(VLOOKUP(資料⑤!C65,資料⑤!$Q$79:$Z$82,7,FALSE),"-"))</f>
        <v>-</v>
      </c>
      <c r="L31" s="118" t="str">
        <f>IF(資料⑤!C65="","-",IFERROR(VLOOKUP(資料⑤!C65,資料⑤!$Q$79:$Z$82,8,FALSE),"-"))</f>
        <v>-</v>
      </c>
      <c r="M31" s="118" t="str">
        <f>IF(資料⑤!C65="","-",IFERROR(VLOOKUP(資料⑤!C65,資料⑤!$Q$79:$Z$82,9,FALSE),"-"))</f>
        <v>-</v>
      </c>
      <c r="N31" s="119" t="str">
        <f>IF(資料⑤!C65="","-",IFERROR(VLOOKUP(資料⑤!C65,資料⑤!$Q$79:$Z$82,10,FALSE),"-"))</f>
        <v>-</v>
      </c>
    </row>
  </sheetData>
  <mergeCells count="3">
    <mergeCell ref="B24:H24"/>
    <mergeCell ref="J24:N24"/>
    <mergeCell ref="A25:A26"/>
  </mergeCells>
  <phoneticPr fontId="1"/>
  <conditionalFormatting sqref="C6:L6 C10:L10 C14:L14 C18:M18">
    <cfRule type="cellIs" dxfId="245" priority="41" operator="equal">
      <formula>"完了"</formula>
    </cfRule>
    <cfRule type="cellIs" dxfId="244" priority="42" operator="equal">
      <formula>"未"</formula>
    </cfRule>
  </conditionalFormatting>
  <conditionalFormatting sqref="C22:L22">
    <cfRule type="cellIs" dxfId="243" priority="3" operator="equal">
      <formula>"完了"</formula>
    </cfRule>
    <cfRule type="cellIs" dxfId="242" priority="4" operator="equal">
      <formula>"未"</formula>
    </cfRule>
  </conditionalFormatting>
  <conditionalFormatting sqref="G24">
    <cfRule type="cellIs" dxfId="241" priority="8" operator="equal">
      <formula>"未確認"</formula>
    </cfRule>
    <cfRule type="cellIs" dxfId="240" priority="9" operator="equal">
      <formula>"完了"</formula>
    </cfRule>
    <cfRule type="colorScale" priority="10">
      <colorScale>
        <cfvo type="min"/>
        <cfvo type="max"/>
        <color rgb="FFFF7128"/>
        <color rgb="FFFFEF9C"/>
      </colorScale>
    </cfRule>
  </conditionalFormatting>
  <dataValidations count="1">
    <dataValidation type="list" allowBlank="1" showInputMessage="1" showErrorMessage="1" sqref="G24" xr:uid="{2A1C975A-3953-4629-92AB-F53F6C30779D}">
      <formula1>$B$24:$B$25</formula1>
    </dataValidation>
  </dataValidations>
  <pageMargins left="0.7" right="0.7" top="0.75" bottom="0.75" header="0.3" footer="0.3"/>
  <pageSetup paperSize="9" scale="92"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32635-364A-484B-A14F-3101B445CA65}">
  <sheetPr codeName="Sheet4">
    <pageSetUpPr fitToPage="1"/>
  </sheetPr>
  <dimension ref="A1:AB129"/>
  <sheetViews>
    <sheetView tabSelected="1" zoomScale="70" zoomScaleNormal="70" workbookViewId="0">
      <selection activeCell="S39" sqref="S39"/>
    </sheetView>
  </sheetViews>
  <sheetFormatPr defaultColWidth="8.75" defaultRowHeight="18"/>
  <cols>
    <col min="1" max="1" width="8.75" style="2"/>
    <col min="2" max="3" width="13.625" style="2" customWidth="1"/>
    <col min="4" max="11" width="12.75" style="2" customWidth="1"/>
    <col min="12" max="13" width="8.75" style="2"/>
    <col min="14" max="14" width="8.75" style="21"/>
    <col min="15" max="16" width="8.75" style="2"/>
    <col min="17" max="17" width="63.375" style="2" customWidth="1"/>
    <col min="18" max="16384" width="8.75" style="2"/>
  </cols>
  <sheetData>
    <row r="1" spans="1:22" ht="18.600000000000001" thickTop="1">
      <c r="A1" s="148" t="s">
        <v>52</v>
      </c>
      <c r="B1" s="149" t="s">
        <v>14</v>
      </c>
      <c r="C1" s="151"/>
      <c r="L1" s="117" t="s">
        <v>53</v>
      </c>
      <c r="M1" s="117" t="s">
        <v>53</v>
      </c>
      <c r="N1" s="117" t="s">
        <v>53</v>
      </c>
      <c r="O1" s="117" t="s">
        <v>54</v>
      </c>
      <c r="P1" s="117" t="s">
        <v>55</v>
      </c>
      <c r="Q1" s="117">
        <v>1</v>
      </c>
      <c r="R1" s="117" t="s">
        <v>56</v>
      </c>
      <c r="S1" s="117" t="s">
        <v>57</v>
      </c>
      <c r="T1" s="117" t="s">
        <v>53</v>
      </c>
      <c r="U1" s="117" t="s">
        <v>58</v>
      </c>
      <c r="V1" s="117"/>
    </row>
    <row r="2" spans="1:22" ht="18.600000000000001" thickBot="1">
      <c r="A2" s="148"/>
      <c r="B2" s="150"/>
      <c r="C2" s="152"/>
      <c r="E2" s="24"/>
      <c r="L2" s="117" t="s">
        <v>59</v>
      </c>
      <c r="M2" s="117" t="s">
        <v>59</v>
      </c>
      <c r="N2" s="117" t="s">
        <v>59</v>
      </c>
      <c r="O2" s="117" t="s">
        <v>60</v>
      </c>
      <c r="P2" s="117" t="s">
        <v>61</v>
      </c>
      <c r="Q2" s="117">
        <v>2</v>
      </c>
      <c r="R2" s="117" t="s">
        <v>62</v>
      </c>
      <c r="S2" s="117" t="s">
        <v>0</v>
      </c>
      <c r="T2" s="117" t="s">
        <v>63</v>
      </c>
      <c r="U2" s="117" t="s">
        <v>64</v>
      </c>
      <c r="V2" s="117"/>
    </row>
    <row r="3" spans="1:22" ht="18.600000000000001" thickBot="1">
      <c r="L3" s="117"/>
      <c r="M3" s="117" t="s">
        <v>65</v>
      </c>
      <c r="N3" s="117" t="s">
        <v>66</v>
      </c>
      <c r="O3" s="117"/>
      <c r="P3" s="117" t="s">
        <v>67</v>
      </c>
      <c r="Q3" s="117">
        <v>3</v>
      </c>
      <c r="R3" s="117"/>
      <c r="S3" s="117"/>
      <c r="T3" s="117"/>
      <c r="U3" s="117"/>
      <c r="V3" s="117"/>
    </row>
    <row r="4" spans="1:22" s="3" customFormat="1" ht="30" customHeight="1" thickTop="1">
      <c r="A4" s="148" t="s">
        <v>68</v>
      </c>
      <c r="B4" s="36" t="s">
        <v>2</v>
      </c>
      <c r="C4" s="19" t="s">
        <v>69</v>
      </c>
      <c r="D4" s="63" t="s">
        <v>70</v>
      </c>
      <c r="E4" s="19" t="s">
        <v>71</v>
      </c>
      <c r="F4" s="19" t="s">
        <v>72</v>
      </c>
      <c r="G4" s="19" t="s">
        <v>73</v>
      </c>
      <c r="H4" s="19" t="s">
        <v>74</v>
      </c>
      <c r="I4" s="2"/>
      <c r="J4" s="2"/>
      <c r="K4" s="2"/>
      <c r="L4" s="22"/>
      <c r="M4" s="22"/>
      <c r="N4" s="22" t="s">
        <v>0</v>
      </c>
      <c r="O4" s="22"/>
      <c r="P4" s="117" t="s">
        <v>75</v>
      </c>
      <c r="Q4" s="22">
        <v>4</v>
      </c>
      <c r="R4" s="22"/>
      <c r="S4" s="22"/>
      <c r="T4" s="22"/>
      <c r="U4" s="22"/>
      <c r="V4" s="22"/>
    </row>
    <row r="5" spans="1:22" s="3" customFormat="1" ht="10.9" customHeight="1" thickBot="1">
      <c r="A5" s="148"/>
      <c r="B5" s="116" t="str">
        <f>HYPERLINK("#利用者登録!B3","該当箇所へ移動")</f>
        <v>該当箇所へ移動</v>
      </c>
      <c r="C5" s="52" t="s">
        <v>76</v>
      </c>
      <c r="D5" s="85"/>
      <c r="E5" s="18" t="s">
        <v>76</v>
      </c>
      <c r="F5" s="18" t="s">
        <v>76</v>
      </c>
      <c r="G5" s="18" t="s">
        <v>76</v>
      </c>
      <c r="H5" s="18" t="s">
        <v>76</v>
      </c>
      <c r="I5" s="2"/>
      <c r="J5" s="2"/>
      <c r="K5" s="2"/>
      <c r="N5" s="22" t="s">
        <v>57</v>
      </c>
    </row>
    <row r="6" spans="1:22" s="9" customFormat="1" ht="18.600000000000001" thickTop="1">
      <c r="B6" s="20"/>
      <c r="D6" s="20"/>
      <c r="E6" s="20"/>
      <c r="F6" s="20"/>
      <c r="G6" s="20"/>
      <c r="H6" s="2"/>
      <c r="I6" s="2"/>
      <c r="J6" s="2"/>
      <c r="K6" s="2"/>
      <c r="N6" s="23"/>
    </row>
    <row r="7" spans="1:22" s="9" customFormat="1">
      <c r="B7" s="20"/>
      <c r="D7" s="20"/>
      <c r="E7" s="20"/>
      <c r="F7" s="20"/>
      <c r="G7" s="20"/>
      <c r="H7" s="2"/>
      <c r="I7" s="2"/>
      <c r="J7" s="2"/>
      <c r="K7" s="2"/>
      <c r="N7" s="23"/>
    </row>
    <row r="8" spans="1:22">
      <c r="B8" s="93" t="s">
        <v>77</v>
      </c>
      <c r="E8" s="153"/>
      <c r="F8" s="154"/>
      <c r="G8" s="154"/>
      <c r="H8" s="154"/>
      <c r="J8" s="11"/>
    </row>
    <row r="9" spans="1:22" ht="18.600000000000001" thickBot="1">
      <c r="C9" s="90" t="s">
        <v>9</v>
      </c>
      <c r="F9" s="5"/>
    </row>
    <row r="10" spans="1:22" ht="30" customHeight="1" thickTop="1" thickBot="1">
      <c r="B10" s="1" t="s">
        <v>78</v>
      </c>
      <c r="C10" s="4" t="s">
        <v>53</v>
      </c>
    </row>
    <row r="11" spans="1:22" ht="10.15" customHeight="1" thickTop="1">
      <c r="B11" s="7"/>
      <c r="E11" s="153"/>
      <c r="F11" s="154"/>
      <c r="G11" s="154"/>
      <c r="H11" s="154"/>
    </row>
    <row r="12" spans="1:22" ht="18.600000000000001" thickBot="1">
      <c r="B12" s="93"/>
      <c r="E12" s="153" t="s">
        <v>79</v>
      </c>
      <c r="F12" s="154"/>
      <c r="G12" s="154"/>
      <c r="H12" s="154"/>
      <c r="J12" s="11"/>
    </row>
    <row r="13" spans="1:22" ht="19.149999999999999" thickTop="1" thickBot="1">
      <c r="C13" s="7"/>
      <c r="E13" s="17" t="s">
        <v>80</v>
      </c>
      <c r="F13" s="173"/>
      <c r="G13" s="174"/>
      <c r="J13" s="11"/>
    </row>
    <row r="14" spans="1:22" ht="19.149999999999999" thickTop="1" thickBot="1">
      <c r="E14" s="17" t="s">
        <v>81</v>
      </c>
      <c r="F14" s="173"/>
      <c r="G14" s="174"/>
      <c r="J14" s="11"/>
    </row>
    <row r="15" spans="1:22" ht="19.149999999999999" thickTop="1" thickBot="1">
      <c r="E15" s="17" t="s">
        <v>82</v>
      </c>
      <c r="F15" s="173"/>
      <c r="G15" s="174"/>
      <c r="J15" s="11"/>
    </row>
    <row r="16" spans="1:22" ht="19.149999999999999" thickTop="1" thickBot="1">
      <c r="E16" s="17" t="s">
        <v>83</v>
      </c>
      <c r="F16" s="173"/>
      <c r="G16" s="174"/>
      <c r="J16" s="11"/>
    </row>
    <row r="17" spans="2:14" ht="19.149999999999999" thickTop="1" thickBot="1">
      <c r="E17" s="17" t="s">
        <v>84</v>
      </c>
      <c r="F17" s="173"/>
      <c r="G17" s="174"/>
      <c r="J17" s="11"/>
    </row>
    <row r="18" spans="2:14" ht="39" customHeight="1" thickTop="1"/>
    <row r="19" spans="2:14" ht="18" customHeight="1"/>
    <row r="20" spans="2:14" ht="18" customHeight="1">
      <c r="B20" s="93" t="s">
        <v>85</v>
      </c>
    </row>
    <row r="21" spans="2:14" ht="15" customHeight="1" thickBot="1">
      <c r="C21" s="90" t="s">
        <v>9</v>
      </c>
    </row>
    <row r="22" spans="2:14" ht="30" customHeight="1" thickTop="1" thickBot="1">
      <c r="B22" s="1" t="s">
        <v>78</v>
      </c>
      <c r="C22" s="4" t="s">
        <v>53</v>
      </c>
      <c r="M22" s="21"/>
      <c r="N22" s="2"/>
    </row>
    <row r="23" spans="2:14" ht="10.15" customHeight="1" thickTop="1" thickBot="1">
      <c r="C23" s="7"/>
      <c r="M23" s="21"/>
      <c r="N23" s="2"/>
    </row>
    <row r="24" spans="2:14" ht="18.399999999999999" customHeight="1" thickTop="1" thickBot="1">
      <c r="B24" s="93"/>
      <c r="E24" s="69" t="s">
        <v>86</v>
      </c>
      <c r="F24" s="70"/>
      <c r="G24" s="70"/>
      <c r="H24" s="70"/>
      <c r="I24" s="88"/>
      <c r="J24" s="11"/>
      <c r="M24" s="21"/>
      <c r="N24" s="2"/>
    </row>
    <row r="25" spans="2:14" ht="19.149999999999999" thickTop="1" thickBot="1">
      <c r="C25" s="7"/>
      <c r="E25" s="71"/>
      <c r="F25" s="122" t="s">
        <v>87</v>
      </c>
      <c r="G25" s="123"/>
      <c r="H25" s="123"/>
      <c r="I25" s="124"/>
      <c r="J25" s="11"/>
      <c r="M25" s="21"/>
      <c r="N25" s="2"/>
    </row>
    <row r="26" spans="2:14" ht="18.600000000000001" thickTop="1">
      <c r="E26" s="72" t="s">
        <v>88</v>
      </c>
      <c r="I26" s="73"/>
      <c r="M26" s="21"/>
      <c r="N26" s="2"/>
    </row>
    <row r="27" spans="2:14">
      <c r="E27" s="72" t="s">
        <v>89</v>
      </c>
      <c r="I27" s="73"/>
      <c r="M27" s="21"/>
      <c r="N27" s="2"/>
    </row>
    <row r="28" spans="2:14">
      <c r="E28" s="72" t="s">
        <v>90</v>
      </c>
      <c r="I28" s="73"/>
      <c r="M28" s="21"/>
      <c r="N28" s="2"/>
    </row>
    <row r="29" spans="2:14" ht="18.600000000000001" thickBot="1">
      <c r="E29" s="74" t="s">
        <v>91</v>
      </c>
      <c r="F29" s="75"/>
      <c r="G29" s="75"/>
      <c r="H29" s="75"/>
      <c r="I29" s="76"/>
      <c r="M29" s="21"/>
      <c r="N29" s="2"/>
    </row>
    <row r="30" spans="2:14" ht="18.600000000000001" thickTop="1">
      <c r="E30" s="12"/>
      <c r="M30" s="21"/>
      <c r="N30" s="2"/>
    </row>
    <row r="31" spans="2:14">
      <c r="E31" s="12"/>
      <c r="M31" s="21"/>
      <c r="N31" s="2"/>
    </row>
    <row r="32" spans="2:14">
      <c r="E32" s="12"/>
      <c r="M32" s="21"/>
      <c r="N32" s="2"/>
    </row>
    <row r="33" spans="2:14">
      <c r="B33" s="93" t="s">
        <v>92</v>
      </c>
      <c r="E33" s="12"/>
      <c r="M33" s="21"/>
      <c r="N33" s="2"/>
    </row>
    <row r="34" spans="2:14" ht="18.600000000000001" thickBot="1">
      <c r="C34" s="90" t="s">
        <v>9</v>
      </c>
      <c r="E34" s="12"/>
      <c r="M34" s="21"/>
      <c r="N34" s="2"/>
    </row>
    <row r="35" spans="2:14" ht="30" customHeight="1" thickTop="1" thickBot="1">
      <c r="B35" s="1" t="s">
        <v>78</v>
      </c>
      <c r="C35" s="4" t="s">
        <v>53</v>
      </c>
      <c r="M35" s="21"/>
      <c r="N35" s="2"/>
    </row>
    <row r="36" spans="2:14" ht="10.15" customHeight="1" thickTop="1">
      <c r="M36" s="21"/>
      <c r="N36" s="2"/>
    </row>
    <row r="37" spans="2:14">
      <c r="B37" s="93"/>
      <c r="E37" s="12" t="s">
        <v>93</v>
      </c>
      <c r="J37" s="11"/>
      <c r="M37" s="21"/>
      <c r="N37" s="2"/>
    </row>
    <row r="38" spans="2:14">
      <c r="C38" s="7"/>
      <c r="E38" s="16" t="s">
        <v>94</v>
      </c>
      <c r="F38" s="6"/>
      <c r="G38" s="25" t="s">
        <v>95</v>
      </c>
      <c r="M38" s="21"/>
      <c r="N38" s="2"/>
    </row>
    <row r="39" spans="2:14">
      <c r="E39" s="16" t="s">
        <v>96</v>
      </c>
      <c r="F39" s="6"/>
      <c r="G39" s="25" t="s">
        <v>97</v>
      </c>
      <c r="M39" s="21"/>
      <c r="N39" s="2"/>
    </row>
    <row r="40" spans="2:14">
      <c r="E40" s="16"/>
      <c r="F40" s="6"/>
      <c r="G40" s="25"/>
      <c r="M40" s="21"/>
      <c r="N40" s="2"/>
    </row>
    <row r="41" spans="2:14" ht="32.450000000000003">
      <c r="D41" s="97" t="s">
        <v>98</v>
      </c>
      <c r="E41" s="95" t="s">
        <v>99</v>
      </c>
      <c r="F41" s="6"/>
      <c r="G41" s="5" t="s">
        <v>100</v>
      </c>
      <c r="M41" s="21"/>
      <c r="N41" s="2"/>
    </row>
    <row r="42" spans="2:14">
      <c r="D42" s="78"/>
      <c r="E42" s="78"/>
      <c r="F42" s="77" t="s">
        <v>101</v>
      </c>
      <c r="G42" s="79" t="str">
        <f>IF(D42="","著作権あり",IF(D42&lt;=1967,F43,IF(E42-D42&gt;0,F45,IF(D42&gt;=1968,"著作権あり","著作権あり"))))</f>
        <v>著作権あり</v>
      </c>
      <c r="M42" s="21"/>
      <c r="N42" s="2"/>
    </row>
    <row r="43" spans="2:14">
      <c r="B43" s="164" t="s">
        <v>102</v>
      </c>
      <c r="C43" s="164"/>
      <c r="D43" s="96" t="s">
        <v>103</v>
      </c>
      <c r="E43" s="16">
        <f ca="1">C44-E42</f>
        <v>2024</v>
      </c>
      <c r="F43" s="98" t="str">
        <f>IF(E42&lt;=1967,"著作権なし",IF(E43&gt;70,"著作権なし","著作権あり"))</f>
        <v>著作権なし</v>
      </c>
      <c r="G43" s="25"/>
      <c r="M43" s="21"/>
      <c r="N43" s="2"/>
    </row>
    <row r="44" spans="2:14">
      <c r="B44" s="99">
        <f ca="1">NOW()</f>
        <v>45428.420369212959</v>
      </c>
      <c r="C44" s="100">
        <f ca="1">YEAR(B44)</f>
        <v>2024</v>
      </c>
      <c r="D44" s="96" t="s">
        <v>104</v>
      </c>
      <c r="E44" s="16">
        <f ca="1">C44-D42</f>
        <v>2024</v>
      </c>
      <c r="F44" s="98" t="str">
        <f ca="1">IF(E44&gt;70,"著作権なし","著作権あり")</f>
        <v>著作権なし</v>
      </c>
      <c r="G44" s="25"/>
      <c r="M44" s="21"/>
      <c r="N44" s="2"/>
    </row>
    <row r="45" spans="2:14" ht="18" customHeight="1">
      <c r="F45" s="98" t="str">
        <f ca="1">IF(E43&gt;70,"著作権なし","著作権あり")</f>
        <v>著作権なし</v>
      </c>
      <c r="G45" s="25"/>
      <c r="M45" s="21"/>
      <c r="N45" s="2"/>
    </row>
    <row r="46" spans="2:14" ht="35.65" customHeight="1">
      <c r="D46" s="16"/>
      <c r="E46" s="16"/>
      <c r="F46" s="6"/>
      <c r="G46" s="25"/>
      <c r="M46" s="21"/>
      <c r="N46" s="2"/>
    </row>
    <row r="47" spans="2:14" ht="18" customHeight="1">
      <c r="B47" s="93" t="s">
        <v>105</v>
      </c>
      <c r="D47" s="16"/>
      <c r="E47" s="16"/>
      <c r="F47" s="6"/>
      <c r="G47" s="25"/>
      <c r="M47" s="21"/>
      <c r="N47" s="2"/>
    </row>
    <row r="48" spans="2:14" ht="15" customHeight="1" thickBot="1">
      <c r="C48" s="90" t="s">
        <v>9</v>
      </c>
      <c r="E48" s="16"/>
      <c r="F48" s="6"/>
      <c r="G48" s="25"/>
      <c r="M48" s="21"/>
      <c r="N48" s="2"/>
    </row>
    <row r="49" spans="2:14" ht="29.45" customHeight="1" thickTop="1" thickBot="1">
      <c r="B49" s="1" t="s">
        <v>78</v>
      </c>
      <c r="C49" s="4" t="s">
        <v>53</v>
      </c>
      <c r="E49" s="16"/>
      <c r="F49" s="6"/>
      <c r="G49" s="25"/>
      <c r="M49" s="21"/>
      <c r="N49" s="2"/>
    </row>
    <row r="50" spans="2:14" ht="10.15" customHeight="1" thickTop="1">
      <c r="E50" s="16"/>
      <c r="F50" s="6"/>
      <c r="G50" s="25"/>
      <c r="M50" s="21"/>
      <c r="N50" s="2"/>
    </row>
    <row r="51" spans="2:14" ht="10.15" customHeight="1">
      <c r="E51" s="16"/>
      <c r="F51" s="6"/>
      <c r="G51" s="25"/>
      <c r="M51" s="21"/>
      <c r="N51" s="2"/>
    </row>
    <row r="52" spans="2:14">
      <c r="B52" s="93"/>
      <c r="C52" s="7"/>
      <c r="E52" s="16"/>
      <c r="G52" s="15"/>
      <c r="M52" s="21"/>
      <c r="N52" s="2"/>
    </row>
    <row r="53" spans="2:14" ht="45">
      <c r="C53" s="38" t="s">
        <v>106</v>
      </c>
      <c r="D53" s="38" t="s">
        <v>107</v>
      </c>
      <c r="E53" s="38" t="s">
        <v>36</v>
      </c>
      <c r="F53" s="38" t="s">
        <v>37</v>
      </c>
      <c r="G53" s="38" t="s">
        <v>38</v>
      </c>
      <c r="H53" s="38" t="s">
        <v>39</v>
      </c>
      <c r="I53" s="38" t="s">
        <v>40</v>
      </c>
      <c r="J53" s="38" t="s">
        <v>41</v>
      </c>
      <c r="K53" s="38" t="s">
        <v>42</v>
      </c>
      <c r="M53" s="21"/>
      <c r="N53" s="2"/>
    </row>
    <row r="54" spans="2:14" ht="28.9" customHeight="1" thickBot="1">
      <c r="C54" s="39"/>
      <c r="D54" s="39"/>
      <c r="E54" s="40"/>
      <c r="F54" s="39"/>
      <c r="G54" s="41"/>
      <c r="H54" s="120"/>
      <c r="I54" s="121"/>
      <c r="J54" s="39"/>
      <c r="K54" s="39"/>
      <c r="M54" s="21"/>
      <c r="N54" s="2"/>
    </row>
    <row r="55" spans="2:14" ht="19.149999999999999" thickTop="1" thickBot="1">
      <c r="C55" s="87" t="s">
        <v>48</v>
      </c>
      <c r="D55" s="86" t="s">
        <v>49</v>
      </c>
      <c r="E55" s="86" t="s">
        <v>49</v>
      </c>
      <c r="F55" s="86" t="s">
        <v>49</v>
      </c>
      <c r="G55" s="86" t="s">
        <v>49</v>
      </c>
      <c r="H55" s="87" t="s">
        <v>108</v>
      </c>
      <c r="I55" s="86" t="s">
        <v>49</v>
      </c>
      <c r="J55" s="86" t="s">
        <v>49</v>
      </c>
      <c r="K55" s="87" t="s">
        <v>48</v>
      </c>
      <c r="M55" s="21"/>
      <c r="N55" s="2"/>
    </row>
    <row r="56" spans="2:14" ht="18.600000000000001" thickTop="1">
      <c r="M56" s="21"/>
      <c r="N56" s="2"/>
    </row>
    <row r="57" spans="2:14">
      <c r="M57" s="21"/>
      <c r="N57" s="2"/>
    </row>
    <row r="58" spans="2:14">
      <c r="M58" s="21"/>
      <c r="N58" s="2"/>
    </row>
    <row r="59" spans="2:14">
      <c r="M59" s="21"/>
      <c r="N59" s="2"/>
    </row>
    <row r="60" spans="2:14">
      <c r="B60" s="93" t="s">
        <v>109</v>
      </c>
      <c r="M60" s="21"/>
      <c r="N60" s="2"/>
    </row>
    <row r="61" spans="2:14" ht="18.600000000000001" thickBot="1">
      <c r="C61" s="90" t="s">
        <v>9</v>
      </c>
      <c r="G61" s="5"/>
    </row>
    <row r="62" spans="2:14" ht="30" customHeight="1" thickTop="1" thickBot="1">
      <c r="B62" s="1" t="s">
        <v>78</v>
      </c>
      <c r="C62" s="4" t="s">
        <v>53</v>
      </c>
    </row>
    <row r="63" spans="2:14" ht="10.15" customHeight="1" thickTop="1"/>
    <row r="64" spans="2:14" ht="18.600000000000001" thickBot="1">
      <c r="B64" s="101" t="s">
        <v>110</v>
      </c>
    </row>
    <row r="65" spans="2:28" ht="28.5" customHeight="1" thickBot="1">
      <c r="B65" s="102" t="s">
        <v>111</v>
      </c>
      <c r="C65" s="162"/>
      <c r="D65" s="163"/>
    </row>
    <row r="66" spans="2:28">
      <c r="C66" s="7"/>
      <c r="F66" s="11"/>
    </row>
    <row r="67" spans="2:28">
      <c r="C67" s="21" t="str">
        <f>IFERROR(VLOOKUP(C65,$P$1:$Q$4,2,FALSE),"未入力")</f>
        <v>未入力</v>
      </c>
      <c r="D67" s="7"/>
      <c r="F67" s="11"/>
    </row>
    <row r="68" spans="2:28">
      <c r="D68" s="7"/>
      <c r="F68" s="11"/>
      <c r="G68" s="11"/>
      <c r="H68" s="11" t="s">
        <v>112</v>
      </c>
      <c r="I68" s="21"/>
      <c r="K68" s="125" t="s">
        <v>113</v>
      </c>
    </row>
    <row r="69" spans="2:28">
      <c r="D69" s="7"/>
      <c r="F69" s="11"/>
    </row>
    <row r="70" spans="2:28" ht="18.600000000000001" thickBot="1">
      <c r="C70" s="166" t="s">
        <v>114</v>
      </c>
      <c r="D70" s="167"/>
      <c r="F70" s="11"/>
      <c r="H70" s="166" t="s">
        <v>115</v>
      </c>
      <c r="I70" s="167"/>
    </row>
    <row r="71" spans="2:28">
      <c r="C71" s="168" t="s">
        <v>116</v>
      </c>
      <c r="D71" s="169"/>
      <c r="E71" s="53" t="s">
        <v>117</v>
      </c>
      <c r="F71" s="11"/>
      <c r="H71" s="168" t="s">
        <v>116</v>
      </c>
      <c r="I71" s="169"/>
      <c r="J71" s="53" t="s">
        <v>117</v>
      </c>
      <c r="M71" s="51"/>
    </row>
    <row r="72" spans="2:28" ht="21" customHeight="1">
      <c r="C72" s="142" t="s">
        <v>118</v>
      </c>
      <c r="D72" s="143"/>
      <c r="E72" s="80" t="str">
        <f>IF(OR(C67=1,C67=2,C67=4),C65,"")</f>
        <v/>
      </c>
      <c r="F72" s="106">
        <f>IF(E72="",0,1)</f>
        <v>0</v>
      </c>
      <c r="H72" s="142" t="s">
        <v>118</v>
      </c>
      <c r="I72" s="143"/>
      <c r="J72" s="105" t="str">
        <f>IF(C67=3,C65,"")</f>
        <v/>
      </c>
      <c r="K72" s="159">
        <f>IF(J72="",0,1)</f>
        <v>0</v>
      </c>
      <c r="L72" s="160"/>
      <c r="M72" s="108"/>
      <c r="O72" s="21"/>
    </row>
    <row r="73" spans="2:28" ht="18.600000000000001" thickBot="1">
      <c r="C73" s="155" t="s">
        <v>119</v>
      </c>
      <c r="D73" s="156"/>
      <c r="E73" s="56"/>
      <c r="F73" s="106">
        <f>COUNT(E73)</f>
        <v>0</v>
      </c>
      <c r="H73" s="142" t="s">
        <v>120</v>
      </c>
      <c r="I73" s="143"/>
      <c r="J73" s="55"/>
      <c r="K73" s="144"/>
      <c r="L73" s="145"/>
      <c r="M73" s="108"/>
      <c r="O73" s="21"/>
    </row>
    <row r="74" spans="2:28">
      <c r="C74" s="165"/>
      <c r="D74" s="165"/>
      <c r="E74" s="81"/>
      <c r="F74" s="11"/>
      <c r="H74" s="142" t="s">
        <v>119</v>
      </c>
      <c r="I74" s="143"/>
      <c r="J74" s="55"/>
      <c r="K74" s="157"/>
      <c r="L74" s="158"/>
      <c r="M74" s="158"/>
      <c r="N74" s="175"/>
      <c r="O74" s="175"/>
    </row>
    <row r="75" spans="2:28" ht="18.600000000000001" thickBot="1">
      <c r="C75" s="161"/>
      <c r="D75" s="161"/>
      <c r="E75" s="11"/>
      <c r="F75" s="11"/>
      <c r="H75" s="155" t="s">
        <v>121</v>
      </c>
      <c r="I75" s="156"/>
      <c r="J75" s="56"/>
      <c r="K75" s="157">
        <f>COUNT(J73:J75)</f>
        <v>0</v>
      </c>
      <c r="L75" s="158"/>
      <c r="M75" s="158"/>
      <c r="O75" s="21"/>
    </row>
    <row r="76" spans="2:28" ht="18.600000000000001" thickBot="1">
      <c r="C76" s="82"/>
      <c r="D76" s="83"/>
      <c r="E76" s="77"/>
      <c r="F76" s="11"/>
      <c r="H76" s="54"/>
      <c r="I76" s="83"/>
      <c r="J76" s="54"/>
      <c r="M76" s="51"/>
      <c r="V76" s="21">
        <v>6</v>
      </c>
      <c r="W76" s="21">
        <v>7</v>
      </c>
      <c r="X76" s="21">
        <v>8</v>
      </c>
      <c r="Y76" s="21">
        <v>9</v>
      </c>
      <c r="Z76" s="21">
        <v>10</v>
      </c>
    </row>
    <row r="77" spans="2:28" ht="18.399999999999999" customHeight="1" thickBot="1">
      <c r="C77" s="161" t="s">
        <v>122</v>
      </c>
      <c r="D77" s="161"/>
      <c r="E77" s="103" t="s">
        <v>56</v>
      </c>
      <c r="F77" s="11"/>
      <c r="H77" s="161" t="s">
        <v>122</v>
      </c>
      <c r="I77" s="161"/>
      <c r="J77" s="103" t="s">
        <v>56</v>
      </c>
      <c r="K77" s="21"/>
      <c r="L77" s="21"/>
      <c r="M77" s="21"/>
      <c r="V77" s="21"/>
      <c r="W77" s="146" t="s">
        <v>123</v>
      </c>
      <c r="X77" s="147"/>
      <c r="Y77" s="147"/>
      <c r="Z77" s="147"/>
    </row>
    <row r="78" spans="2:28" ht="18.600000000000001" thickBot="1">
      <c r="C78" s="82"/>
      <c r="D78" s="83"/>
      <c r="E78" s="77"/>
      <c r="F78" s="11"/>
      <c r="H78" s="54"/>
      <c r="I78" s="83"/>
      <c r="J78" s="54"/>
      <c r="M78" s="51"/>
      <c r="Q78" s="21"/>
      <c r="R78" s="146" t="s">
        <v>124</v>
      </c>
      <c r="S78" s="146"/>
      <c r="T78" s="146"/>
      <c r="U78" s="146"/>
      <c r="V78" s="129"/>
      <c r="W78" s="112" t="s">
        <v>44</v>
      </c>
      <c r="X78" s="112" t="s">
        <v>45</v>
      </c>
      <c r="Y78" s="112" t="s">
        <v>46</v>
      </c>
      <c r="Z78" s="112" t="s">
        <v>47</v>
      </c>
      <c r="AA78" s="111"/>
      <c r="AB78" s="111"/>
    </row>
    <row r="79" spans="2:28" ht="18.600000000000001" thickBot="1">
      <c r="C79" s="17" t="s">
        <v>125</v>
      </c>
      <c r="D79" s="57" t="str">
        <f>IF(E72="","",IF(E77="必要なし",0,IF(F73=0,"入力漏れあり",IFERROR(VLOOKUP(E72,$Q$79:$U$82,5,FALSE),""))))</f>
        <v/>
      </c>
      <c r="E79" s="17" t="s">
        <v>126</v>
      </c>
      <c r="F79" s="11"/>
      <c r="H79" s="17" t="s">
        <v>125</v>
      </c>
      <c r="I79" s="57" t="str">
        <f>IF(J72="","",IF(J77="必要なし",0,IF(K75&lt;3,"入力漏れあり",IFERROR(VLOOKUP(J72,$Q$79:$U$82,5,FALSE),""))))</f>
        <v/>
      </c>
      <c r="J79" s="17" t="s">
        <v>126</v>
      </c>
      <c r="Q79" s="109" t="s">
        <v>55</v>
      </c>
      <c r="R79" s="98" t="str">
        <f>IF(E72=Q79,E73,"-")</f>
        <v>-</v>
      </c>
      <c r="S79" s="98" t="str">
        <f>IF(R79="-","-",1)</f>
        <v>-</v>
      </c>
      <c r="T79" s="98" t="str">
        <f>IF(S79="-","-",R79-1)</f>
        <v>-</v>
      </c>
      <c r="U79" s="110" t="str">
        <f>IF(T79="-","-",(S79*500)+(T79*100))</f>
        <v>-</v>
      </c>
      <c r="V79" s="110" t="s">
        <v>55</v>
      </c>
      <c r="W79" s="129" t="str">
        <f>IF(E73="","-",E73)</f>
        <v>-</v>
      </c>
      <c r="X79" s="129" t="str">
        <f>IF(D79="","-",D79)</f>
        <v>-</v>
      </c>
      <c r="Y79" s="129" t="str">
        <f>IF(X79="-","-",X79*0.1)</f>
        <v>-</v>
      </c>
      <c r="Z79" s="129" t="str">
        <f>IF(X79="-","-",X79+Y79)</f>
        <v>-</v>
      </c>
    </row>
    <row r="80" spans="2:28" ht="18.600000000000001" thickBot="1">
      <c r="C80" s="17" t="s">
        <v>127</v>
      </c>
      <c r="D80" s="58" t="str">
        <f>IF(D79="","",IF(F73=1,D79*1.1,"入力漏れあり"))</f>
        <v/>
      </c>
      <c r="E80" s="17" t="s">
        <v>126</v>
      </c>
      <c r="F80" s="11"/>
      <c r="H80" s="17" t="s">
        <v>127</v>
      </c>
      <c r="I80" s="58" t="str">
        <f>IF(I79="","",IF(K75=3,I79*1.1,"入力漏れあり"))</f>
        <v/>
      </c>
      <c r="J80" s="17" t="s">
        <v>126</v>
      </c>
      <c r="Q80" s="109" t="s">
        <v>128</v>
      </c>
      <c r="R80" s="98" t="str">
        <f>IF(E72=Q80,E73,"-")</f>
        <v>-</v>
      </c>
      <c r="S80" s="98" t="str">
        <f>IF(R80="-","-",1)</f>
        <v>-</v>
      </c>
      <c r="T80" s="98" t="str">
        <f>IF(S80="-","-",R80-1)</f>
        <v>-</v>
      </c>
      <c r="U80" s="110" t="str">
        <f>IF(T80="-","-",(S80*500)+(T80*100))</f>
        <v>-</v>
      </c>
      <c r="V80" s="110" t="s">
        <v>129</v>
      </c>
      <c r="W80" s="129" t="str">
        <f>IF(E73="","-",E73)</f>
        <v>-</v>
      </c>
      <c r="X80" s="129" t="str">
        <f>IF(D79="","-",D79)</f>
        <v>-</v>
      </c>
      <c r="Y80" s="129" t="str">
        <f t="shared" ref="Y80:Y82" si="0">IF(X80="-","-",X80*0.1)</f>
        <v>-</v>
      </c>
      <c r="Z80" s="129" t="str">
        <f t="shared" ref="Z80:Z82" si="1">IF(X80="-","-",X80+Y80)</f>
        <v>-</v>
      </c>
    </row>
    <row r="81" spans="2:26" ht="18.600000000000001" thickBot="1">
      <c r="C81" s="15"/>
      <c r="F81" s="15"/>
      <c r="H81" s="15"/>
      <c r="Q81" s="109" t="s">
        <v>130</v>
      </c>
      <c r="R81" s="98" t="str">
        <f>IF(J72=Q81,J73,"-")</f>
        <v>-</v>
      </c>
      <c r="S81" s="98" t="str">
        <f>IF(R81="-","-",J75/J73)</f>
        <v>-</v>
      </c>
      <c r="T81" s="110" t="str">
        <f>IF(S81="-","-",ROUNDDOWN(S81*J74*10,0))</f>
        <v>-</v>
      </c>
      <c r="U81" s="110" t="str">
        <f>IF(T81="-","-",IF(T81&gt;500,T81,500))</f>
        <v>-</v>
      </c>
      <c r="V81" s="110" t="s">
        <v>67</v>
      </c>
      <c r="W81" s="129" t="str">
        <f>IF(J74="","-",J74)</f>
        <v>-</v>
      </c>
      <c r="X81" s="129" t="str">
        <f>IF(I79="","-",I79)</f>
        <v>-</v>
      </c>
      <c r="Y81" s="129" t="str">
        <f t="shared" si="0"/>
        <v>-</v>
      </c>
      <c r="Z81" s="129" t="str">
        <f t="shared" si="1"/>
        <v>-</v>
      </c>
    </row>
    <row r="82" spans="2:26" ht="18.600000000000001" thickBot="1">
      <c r="B82" s="84" t="s">
        <v>131</v>
      </c>
      <c r="C82" s="59"/>
      <c r="D82" s="17" t="s">
        <v>126</v>
      </c>
      <c r="G82" s="84" t="s">
        <v>131</v>
      </c>
      <c r="H82" s="59"/>
      <c r="I82" s="17" t="s">
        <v>126</v>
      </c>
      <c r="Q82" s="109" t="s">
        <v>75</v>
      </c>
      <c r="R82" s="98" t="str">
        <f>IF(E72=Q82,E73,"-")</f>
        <v>-</v>
      </c>
      <c r="S82" s="110" t="str">
        <f>IF(R82="-","-",R82*100)</f>
        <v>-</v>
      </c>
      <c r="T82" s="108"/>
      <c r="U82" s="110" t="str">
        <f>IF(S82="-","-",IF(S82&gt;500,S82,500))</f>
        <v>-</v>
      </c>
      <c r="V82" s="110" t="s">
        <v>75</v>
      </c>
      <c r="W82" s="129" t="str">
        <f>IF(E73="","-",E73)</f>
        <v>-</v>
      </c>
      <c r="X82" s="129" t="str">
        <f>IF(D79="","-",D79)</f>
        <v>-</v>
      </c>
      <c r="Y82" s="129" t="str">
        <f t="shared" si="0"/>
        <v>-</v>
      </c>
      <c r="Z82" s="129" t="str">
        <f t="shared" si="1"/>
        <v>-</v>
      </c>
    </row>
    <row r="83" spans="2:26" ht="19.149999999999999" thickBot="1">
      <c r="B83" s="17" t="s">
        <v>127</v>
      </c>
      <c r="C83" s="14">
        <f>C82*1.1</f>
        <v>0</v>
      </c>
      <c r="D83" s="17" t="s">
        <v>126</v>
      </c>
      <c r="E83" s="64"/>
      <c r="G83" s="17" t="s">
        <v>127</v>
      </c>
      <c r="H83" s="14">
        <f>H82*1.1</f>
        <v>0</v>
      </c>
      <c r="I83" s="17" t="s">
        <v>126</v>
      </c>
      <c r="J83" s="64"/>
      <c r="Q83" s="21"/>
      <c r="R83" s="21"/>
      <c r="S83" s="21"/>
      <c r="T83" s="21"/>
      <c r="U83" s="21"/>
      <c r="V83" s="21"/>
      <c r="W83" s="21"/>
      <c r="X83" s="21"/>
      <c r="Y83" s="21"/>
      <c r="Z83" s="21"/>
    </row>
    <row r="84" spans="2:26" ht="18.600000000000001" thickBot="1">
      <c r="K84" s="11"/>
      <c r="Q84" s="104"/>
      <c r="R84" s="104"/>
      <c r="S84" s="104"/>
      <c r="T84" s="104"/>
      <c r="U84" s="104"/>
      <c r="V84" s="104"/>
      <c r="W84" s="104"/>
    </row>
    <row r="85" spans="2:26" ht="29.45" thickBot="1">
      <c r="B85" s="17" t="s">
        <v>132</v>
      </c>
      <c r="C85" s="107" t="str">
        <f>IF(F72=0,"",IF(OR(D79="入力漏れあり",D80="入力漏れあり"),"入力漏れあり",D80+C83))</f>
        <v/>
      </c>
      <c r="D85" s="17" t="s">
        <v>126</v>
      </c>
      <c r="G85" s="17" t="s">
        <v>132</v>
      </c>
      <c r="H85" s="107" t="str">
        <f>IF(K72=0,"",IF(OR(I79="入力漏れあり",I80="入力漏れあり"),"入力漏れあり",I80+H83))</f>
        <v/>
      </c>
      <c r="I85" s="17" t="s">
        <v>126</v>
      </c>
      <c r="K85" s="11"/>
      <c r="L85" s="128"/>
      <c r="M85" s="128"/>
    </row>
    <row r="86" spans="2:26">
      <c r="K86" s="11"/>
      <c r="L86" s="11"/>
      <c r="M86" s="11"/>
    </row>
    <row r="89" spans="2:26">
      <c r="B89" s="7" t="s">
        <v>133</v>
      </c>
    </row>
    <row r="90" spans="2:26" ht="15" customHeight="1" thickBot="1">
      <c r="C90" s="90" t="s">
        <v>9</v>
      </c>
    </row>
    <row r="91" spans="2:26" ht="30" customHeight="1" thickTop="1" thickBot="1">
      <c r="B91" s="1" t="s">
        <v>78</v>
      </c>
      <c r="C91" s="4" t="s">
        <v>53</v>
      </c>
    </row>
    <row r="92" spans="2:26" ht="10.15" customHeight="1" thickTop="1">
      <c r="C92" s="8"/>
    </row>
    <row r="93" spans="2:26">
      <c r="B93" s="7"/>
      <c r="C93" s="7"/>
      <c r="E93" s="12"/>
      <c r="F93" s="17"/>
      <c r="H93" s="90"/>
    </row>
    <row r="94" spans="2:26">
      <c r="B94" s="7"/>
      <c r="C94" s="7"/>
      <c r="E94" s="12"/>
      <c r="F94" s="17"/>
      <c r="J94" s="90"/>
    </row>
    <row r="95" spans="2:26">
      <c r="B95" s="7"/>
      <c r="C95" s="7"/>
      <c r="E95" s="12"/>
      <c r="F95" s="17"/>
      <c r="J95" s="91"/>
    </row>
    <row r="96" spans="2:26">
      <c r="B96" s="7"/>
      <c r="C96" s="7"/>
      <c r="E96" s="12"/>
      <c r="F96" s="17"/>
      <c r="J96" s="91"/>
    </row>
    <row r="97" spans="2:10">
      <c r="B97" s="7" t="s">
        <v>134</v>
      </c>
      <c r="C97" s="7"/>
      <c r="E97" s="12"/>
      <c r="F97" s="17"/>
    </row>
    <row r="98" spans="2:10" ht="18.600000000000001" thickBot="1">
      <c r="C98" s="90" t="s">
        <v>9</v>
      </c>
      <c r="E98" s="12"/>
      <c r="F98" s="17"/>
    </row>
    <row r="99" spans="2:10" ht="30" customHeight="1" thickTop="1" thickBot="1">
      <c r="B99" s="1" t="s">
        <v>78</v>
      </c>
      <c r="C99" s="4" t="s">
        <v>53</v>
      </c>
      <c r="E99" s="12"/>
      <c r="F99" s="17"/>
    </row>
    <row r="100" spans="2:10" ht="10.15" customHeight="1" thickTop="1">
      <c r="C100" s="8"/>
    </row>
    <row r="101" spans="2:10">
      <c r="B101" s="7"/>
      <c r="C101" s="7"/>
      <c r="E101" s="12"/>
      <c r="F101" s="17"/>
      <c r="H101" s="90"/>
    </row>
    <row r="102" spans="2:10">
      <c r="B102" s="7"/>
      <c r="C102" s="7"/>
      <c r="E102" s="12"/>
      <c r="F102" s="17"/>
      <c r="J102" s="91"/>
    </row>
    <row r="103" spans="2:10" ht="10.15" customHeight="1">
      <c r="C103" s="8"/>
      <c r="J103" s="91"/>
    </row>
    <row r="104" spans="2:10" ht="10.15" customHeight="1">
      <c r="C104" s="8"/>
      <c r="J104" s="91"/>
    </row>
    <row r="105" spans="2:10" ht="10.15" customHeight="1">
      <c r="C105" s="8"/>
      <c r="J105" s="91"/>
    </row>
    <row r="106" spans="2:10">
      <c r="B106" s="7" t="s">
        <v>135</v>
      </c>
    </row>
    <row r="107" spans="2:10" ht="18.600000000000001" thickBot="1">
      <c r="C107" s="90" t="s">
        <v>9</v>
      </c>
      <c r="E107" s="12"/>
      <c r="F107" s="17"/>
    </row>
    <row r="108" spans="2:10" ht="30" customHeight="1" thickTop="1" thickBot="1">
      <c r="B108" s="1" t="s">
        <v>78</v>
      </c>
      <c r="C108" s="4" t="s">
        <v>53</v>
      </c>
      <c r="E108" s="12"/>
      <c r="F108" s="17"/>
    </row>
    <row r="109" spans="2:10" ht="19.149999999999999" thickTop="1" thickBot="1">
      <c r="B109" s="7"/>
    </row>
    <row r="110" spans="2:10" ht="19.149999999999999" thickTop="1" thickBot="1">
      <c r="B110" s="7"/>
      <c r="D110" s="6" t="s">
        <v>136</v>
      </c>
      <c r="G110" s="4" t="s">
        <v>53</v>
      </c>
      <c r="H110" s="90" t="s">
        <v>9</v>
      </c>
    </row>
    <row r="111" spans="2:10" ht="9" customHeight="1" thickTop="1" thickBot="1">
      <c r="B111" s="7"/>
      <c r="I111" s="10"/>
      <c r="J111" s="91"/>
    </row>
    <row r="112" spans="2:10" ht="19.149999999999999" thickTop="1" thickBot="1">
      <c r="B112" s="7"/>
      <c r="D112" s="6" t="s">
        <v>137</v>
      </c>
      <c r="G112" s="4" t="s">
        <v>58</v>
      </c>
      <c r="H112" s="90" t="s">
        <v>9</v>
      </c>
    </row>
    <row r="113" spans="2:10" ht="18.600000000000001" thickTop="1">
      <c r="J113" s="91"/>
    </row>
    <row r="114" spans="2:10">
      <c r="J114" s="91"/>
    </row>
    <row r="115" spans="2:10">
      <c r="B115" s="7" t="s">
        <v>138</v>
      </c>
      <c r="J115" s="91"/>
    </row>
    <row r="116" spans="2:10" ht="18.600000000000001" thickBot="1">
      <c r="C116" s="90" t="s">
        <v>9</v>
      </c>
      <c r="E116" s="12"/>
      <c r="F116" s="17"/>
    </row>
    <row r="117" spans="2:10" ht="30" customHeight="1" thickTop="1" thickBot="1">
      <c r="B117" s="1" t="s">
        <v>78</v>
      </c>
      <c r="C117" s="4" t="s">
        <v>53</v>
      </c>
      <c r="E117" s="12"/>
      <c r="F117" s="17"/>
    </row>
    <row r="118" spans="2:10" ht="19.149999999999999" thickTop="1" thickBot="1">
      <c r="B118" s="7"/>
      <c r="J118" s="91"/>
    </row>
    <row r="119" spans="2:10" ht="18.600000000000001" customHeight="1" thickTop="1" thickBot="1">
      <c r="D119" s="6" t="s">
        <v>139</v>
      </c>
      <c r="H119" s="4" t="s">
        <v>53</v>
      </c>
      <c r="I119" s="90" t="s">
        <v>9</v>
      </c>
      <c r="J119" s="90"/>
    </row>
    <row r="120" spans="2:10" ht="18.600000000000001" customHeight="1" thickTop="1" thickBot="1">
      <c r="C120" s="89" t="s">
        <v>3</v>
      </c>
      <c r="D120" s="126">
        <f>利用者登録!F5</f>
        <v>0</v>
      </c>
      <c r="I120" s="11"/>
      <c r="J120" s="90"/>
    </row>
    <row r="121" spans="2:10" ht="18.600000000000001" customHeight="1">
      <c r="C121" s="89"/>
      <c r="D121" s="12"/>
      <c r="I121" s="11"/>
      <c r="J121" s="90"/>
    </row>
    <row r="122" spans="2:10" ht="15" customHeight="1">
      <c r="J122" s="92"/>
    </row>
    <row r="123" spans="2:10">
      <c r="J123" s="91"/>
    </row>
    <row r="124" spans="2:10">
      <c r="B124" s="7" t="s">
        <v>140</v>
      </c>
      <c r="J124" s="91"/>
    </row>
    <row r="125" spans="2:10" ht="18.600000000000001" thickBot="1">
      <c r="C125" s="90" t="s">
        <v>9</v>
      </c>
      <c r="E125" s="12"/>
      <c r="F125" s="17"/>
    </row>
    <row r="126" spans="2:10" ht="30" customHeight="1" thickTop="1" thickBot="1">
      <c r="B126" s="1" t="s">
        <v>78</v>
      </c>
      <c r="C126" s="4" t="s">
        <v>53</v>
      </c>
      <c r="E126" s="12"/>
      <c r="F126" s="17"/>
    </row>
    <row r="127" spans="2:10" ht="18.600000000000001" thickTop="1"/>
    <row r="128" spans="2:10">
      <c r="D128" s="6" t="s">
        <v>141</v>
      </c>
    </row>
    <row r="129" spans="4:4">
      <c r="D129" s="2" t="s">
        <v>142</v>
      </c>
    </row>
  </sheetData>
  <mergeCells count="34">
    <mergeCell ref="C65:D65"/>
    <mergeCell ref="B43:C43"/>
    <mergeCell ref="C74:D74"/>
    <mergeCell ref="H74:I74"/>
    <mergeCell ref="C70:D70"/>
    <mergeCell ref="H70:I70"/>
    <mergeCell ref="C71:D71"/>
    <mergeCell ref="H71:I71"/>
    <mergeCell ref="W77:Z77"/>
    <mergeCell ref="A1:A2"/>
    <mergeCell ref="B1:B2"/>
    <mergeCell ref="C1:C2"/>
    <mergeCell ref="E11:H11"/>
    <mergeCell ref="A4:A5"/>
    <mergeCell ref="F13:G13"/>
    <mergeCell ref="F14:G14"/>
    <mergeCell ref="F15:G15"/>
    <mergeCell ref="E12:H12"/>
    <mergeCell ref="E8:H8"/>
    <mergeCell ref="F16:G16"/>
    <mergeCell ref="C73:D73"/>
    <mergeCell ref="K75:M75"/>
    <mergeCell ref="F17:G17"/>
    <mergeCell ref="K74:O74"/>
    <mergeCell ref="H73:I73"/>
    <mergeCell ref="K73:L73"/>
    <mergeCell ref="C72:D72"/>
    <mergeCell ref="H72:I72"/>
    <mergeCell ref="R78:U78"/>
    <mergeCell ref="K72:L72"/>
    <mergeCell ref="C77:D77"/>
    <mergeCell ref="H77:I77"/>
    <mergeCell ref="C75:D75"/>
    <mergeCell ref="H75:I75"/>
  </mergeCells>
  <phoneticPr fontId="1"/>
  <conditionalFormatting sqref="B6:B7 D6:G7">
    <cfRule type="cellIs" dxfId="239" priority="82" operator="equal">
      <formula>"未"</formula>
    </cfRule>
    <cfRule type="cellIs" dxfId="238" priority="81" operator="equal">
      <formula>"完了"</formula>
    </cfRule>
  </conditionalFormatting>
  <conditionalFormatting sqref="C10">
    <cfRule type="cellIs" dxfId="237" priority="43" operator="equal">
      <formula>"確認"</formula>
    </cfRule>
    <cfRule type="cellIs" dxfId="236" priority="42" operator="equal">
      <formula>"未"</formula>
    </cfRule>
  </conditionalFormatting>
  <conditionalFormatting sqref="C22">
    <cfRule type="cellIs" dxfId="235" priority="37" operator="equal">
      <formula>"未"</formula>
    </cfRule>
    <cfRule type="cellIs" dxfId="234" priority="38" operator="equal">
      <formula>"確認"</formula>
    </cfRule>
    <cfRule type="cellIs" dxfId="233" priority="36" operator="equal">
      <formula>"謝絶"</formula>
    </cfRule>
  </conditionalFormatting>
  <conditionalFormatting sqref="C35">
    <cfRule type="cellIs" dxfId="232" priority="33" operator="equal">
      <formula>"補償金なし"</formula>
    </cfRule>
    <cfRule type="cellIs" dxfId="231" priority="34" operator="equal">
      <formula>"未"</formula>
    </cfRule>
    <cfRule type="cellIs" dxfId="230" priority="35" operator="equal">
      <formula>"確認"</formula>
    </cfRule>
  </conditionalFormatting>
  <conditionalFormatting sqref="C49">
    <cfRule type="cellIs" dxfId="229" priority="32" operator="equal">
      <formula>"確認"</formula>
    </cfRule>
    <cfRule type="cellIs" dxfId="228" priority="31" operator="equal">
      <formula>"未"</formula>
    </cfRule>
  </conditionalFormatting>
  <conditionalFormatting sqref="C55">
    <cfRule type="colorScale" priority="108">
      <colorScale>
        <cfvo type="min"/>
        <cfvo type="max"/>
        <color rgb="FFFF7128"/>
        <color rgb="FFFFEF9C"/>
      </colorScale>
    </cfRule>
    <cfRule type="cellIs" dxfId="227" priority="107" operator="equal">
      <formula>"OK"</formula>
    </cfRule>
    <cfRule type="cellIs" dxfId="226" priority="106" operator="equal">
      <formula>"未記入（必須）"</formula>
    </cfRule>
  </conditionalFormatting>
  <conditionalFormatting sqref="C62">
    <cfRule type="cellIs" dxfId="225" priority="29" operator="equal">
      <formula>"未"</formula>
    </cfRule>
    <cfRule type="cellIs" dxfId="224" priority="30" operator="equal">
      <formula>"確認"</formula>
    </cfRule>
  </conditionalFormatting>
  <conditionalFormatting sqref="C91">
    <cfRule type="cellIs" dxfId="223" priority="26" operator="equal">
      <formula>"謝絶"</formula>
    </cfRule>
    <cfRule type="cellIs" dxfId="222" priority="27" operator="equal">
      <formula>"未"</formula>
    </cfRule>
    <cfRule type="cellIs" dxfId="221" priority="28" operator="equal">
      <formula>"確認"</formula>
    </cfRule>
  </conditionalFormatting>
  <conditionalFormatting sqref="C99">
    <cfRule type="cellIs" dxfId="220" priority="21" operator="equal">
      <formula>"未"</formula>
    </cfRule>
    <cfRule type="cellIs" dxfId="219" priority="22" operator="equal">
      <formula>"確認"</formula>
    </cfRule>
  </conditionalFormatting>
  <conditionalFormatting sqref="C108">
    <cfRule type="cellIs" dxfId="218" priority="7" operator="equal">
      <formula>"未"</formula>
    </cfRule>
    <cfRule type="cellIs" dxfId="217" priority="8" operator="equal">
      <formula>"確認"</formula>
    </cfRule>
  </conditionalFormatting>
  <conditionalFormatting sqref="C117">
    <cfRule type="cellIs" dxfId="216" priority="5" operator="equal">
      <formula>"未"</formula>
    </cfRule>
    <cfRule type="cellIs" dxfId="215" priority="6" operator="equal">
      <formula>"確認"</formula>
    </cfRule>
  </conditionalFormatting>
  <conditionalFormatting sqref="C126">
    <cfRule type="cellIs" dxfId="214" priority="2" operator="equal">
      <formula>"確認"</formula>
    </cfRule>
    <cfRule type="cellIs" dxfId="213" priority="1" operator="equal">
      <formula>"未"</formula>
    </cfRule>
  </conditionalFormatting>
  <conditionalFormatting sqref="D85">
    <cfRule type="cellIs" dxfId="212" priority="77" operator="equal">
      <formula>"未確認"</formula>
    </cfRule>
    <cfRule type="cellIs" dxfId="211" priority="78" operator="equal">
      <formula>"確認（次へ）"</formula>
    </cfRule>
  </conditionalFormatting>
  <conditionalFormatting sqref="D55:G55">
    <cfRule type="colorScale" priority="105">
      <colorScale>
        <cfvo type="min"/>
        <cfvo type="max"/>
        <color rgb="FFFF7128"/>
        <color rgb="FFFFEF9C"/>
      </colorScale>
    </cfRule>
    <cfRule type="cellIs" dxfId="210" priority="103" operator="equal">
      <formula>"未記入（可能な限り記録）"</formula>
    </cfRule>
    <cfRule type="cellIs" dxfId="209" priority="104" operator="equal">
      <formula>"OK"</formula>
    </cfRule>
  </conditionalFormatting>
  <conditionalFormatting sqref="G110">
    <cfRule type="cellIs" dxfId="208" priority="13" operator="equal">
      <formula>"作成"</formula>
    </cfRule>
    <cfRule type="cellIs" dxfId="207" priority="12" operator="equal">
      <formula>"未"</formula>
    </cfRule>
  </conditionalFormatting>
  <conditionalFormatting sqref="G112">
    <cfRule type="colorScale" priority="11">
      <colorScale>
        <cfvo type="min"/>
        <cfvo type="max"/>
        <color rgb="FFFF7128"/>
        <color rgb="FFFFEF9C"/>
      </colorScale>
    </cfRule>
    <cfRule type="cellIs" dxfId="206" priority="10" operator="equal">
      <formula>"保存"</formula>
    </cfRule>
    <cfRule type="cellIs" dxfId="205" priority="9" operator="equal">
      <formula>"未保存"</formula>
    </cfRule>
  </conditionalFormatting>
  <conditionalFormatting sqref="H55">
    <cfRule type="cellIs" dxfId="204" priority="47" operator="equal">
      <formula>"未記入（必須）"</formula>
    </cfRule>
    <cfRule type="cellIs" dxfId="203" priority="48" operator="equal">
      <formula>"OK"</formula>
    </cfRule>
    <cfRule type="colorScale" priority="49">
      <colorScale>
        <cfvo type="min"/>
        <cfvo type="max"/>
        <color rgb="FFFF7128"/>
        <color rgb="FFFFEF9C"/>
      </colorScale>
    </cfRule>
  </conditionalFormatting>
  <conditionalFormatting sqref="H119">
    <cfRule type="cellIs" dxfId="202" priority="4" operator="equal">
      <formula>"作成"</formula>
    </cfRule>
    <cfRule type="cellIs" dxfId="201" priority="3" operator="equal">
      <formula>"未"</formula>
    </cfRule>
  </conditionalFormatting>
  <conditionalFormatting sqref="H39:I44 I45:I51">
    <cfRule type="cellIs" dxfId="200" priority="122" operator="equal">
      <formula>"完了（次へ）"</formula>
    </cfRule>
  </conditionalFormatting>
  <conditionalFormatting sqref="H39:I44">
    <cfRule type="cellIs" dxfId="199" priority="121" operator="equal">
      <formula>"未確認"</formula>
    </cfRule>
  </conditionalFormatting>
  <conditionalFormatting sqref="I45:I51">
    <cfRule type="cellIs" dxfId="198" priority="117" operator="equal">
      <formula>"未確認"</formula>
    </cfRule>
  </conditionalFormatting>
  <conditionalFormatting sqref="I85">
    <cfRule type="cellIs" dxfId="197" priority="80" operator="equal">
      <formula>"確認（次へ）"</formula>
    </cfRule>
    <cfRule type="cellIs" dxfId="196" priority="79" operator="equal">
      <formula>"未確認"</formula>
    </cfRule>
  </conditionalFormatting>
  <conditionalFormatting sqref="I55:J55">
    <cfRule type="cellIs" dxfId="195" priority="53" operator="equal">
      <formula>"未記入（可能な限り記録）"</formula>
    </cfRule>
    <cfRule type="cellIs" dxfId="194" priority="54" operator="equal">
      <formula>"OK"</formula>
    </cfRule>
    <cfRule type="colorScale" priority="55">
      <colorScale>
        <cfvo type="min"/>
        <cfvo type="max"/>
        <color rgb="FFFF7128"/>
        <color rgb="FFFFEF9C"/>
      </colorScale>
    </cfRule>
  </conditionalFormatting>
  <conditionalFormatting sqref="K55">
    <cfRule type="cellIs" dxfId="193" priority="44" operator="equal">
      <formula>"未記入（必須）"</formula>
    </cfRule>
    <cfRule type="cellIs" dxfId="192" priority="45" operator="equal">
      <formula>"OK"</formula>
    </cfRule>
    <cfRule type="colorScale" priority="46">
      <colorScale>
        <cfvo type="min"/>
        <cfvo type="max"/>
        <color rgb="FFFF7128"/>
        <color rgb="FFFFEF9C"/>
      </colorScale>
    </cfRule>
  </conditionalFormatting>
  <dataValidations count="7">
    <dataValidation type="list" allowBlank="1" showInputMessage="1" showErrorMessage="1" sqref="G112" xr:uid="{C95727EB-9333-4A06-B86C-7380E630E31F}">
      <formula1>$U$1:$U$2</formula1>
    </dataValidation>
    <dataValidation type="list" allowBlank="1" showInputMessage="1" showErrorMessage="1" sqref="C10 C49 C62 C99 C108 C117 C126" xr:uid="{E58E0AD5-8ACB-44EB-91CD-B0A54F669B9B}">
      <formula1>$L$1:$L$2</formula1>
    </dataValidation>
    <dataValidation type="list" allowBlank="1" showInputMessage="1" showErrorMessage="1" sqref="C22 C91" xr:uid="{7602762A-2B3D-4924-9C86-4B193F69035B}">
      <formula1>$M$1:$M$3</formula1>
    </dataValidation>
    <dataValidation type="list" allowBlank="1" showInputMessage="1" showErrorMessage="1" sqref="C35" xr:uid="{4E3D24C6-DEC2-4CB5-A909-BD58F732B0F5}">
      <formula1>$N$1:$N$3</formula1>
    </dataValidation>
    <dataValidation type="list" allowBlank="1" showInputMessage="1" showErrorMessage="1" sqref="C65:D65" xr:uid="{7FD2659D-F703-47BA-8E1D-5F4C1E02F912}">
      <formula1>$P$1:$P$4</formula1>
    </dataValidation>
    <dataValidation type="list" allowBlank="1" showInputMessage="1" showErrorMessage="1" sqref="G110 H119" xr:uid="{83FD684A-1A0F-4F7F-9278-A85BA96A8938}">
      <formula1>$T$1:$T$2</formula1>
    </dataValidation>
    <dataValidation type="list" allowBlank="1" showInputMessage="1" showErrorMessage="1" sqref="E77 J77" xr:uid="{6A52E4AE-322E-4CFD-AE23-040BD06671E7}">
      <formula1>$R$1:$R$2</formula1>
    </dataValidation>
  </dataValidations>
  <hyperlinks>
    <hyperlink ref="G39" r:id="rId1" xr:uid="{93393FE4-E0C8-4B45-962C-8862AF7CBB0F}"/>
    <hyperlink ref="G38" r:id="rId2" xr:uid="{B44D99B3-9BE5-44E7-8939-4CE970EC77C3}"/>
    <hyperlink ref="C5" location="管理シート!A1" display="該当ページへ移動" xr:uid="{85860D80-3542-4F84-AE89-8A120480F491}"/>
    <hyperlink ref="F5" location="資料③!A1" display="該当ページへ移動" xr:uid="{6432ECFB-F203-43CE-9401-A7DB7C799820}"/>
    <hyperlink ref="E5" location="資料②!A1" display="該当ページへ移動" xr:uid="{1A1EDE4E-1A7C-4CD2-B206-F30F5C1A92AA}"/>
    <hyperlink ref="G5" location="資料④!A1" display="該当ページへ移動" xr:uid="{8AD16A26-926A-47FB-A887-2A9514CF4B3D}"/>
    <hyperlink ref="H5" location="資料⑤!A1" display="該当ページへ移動" xr:uid="{1E112215-EAE6-4B15-ADEB-375129B68DCE}"/>
  </hyperlinks>
  <pageMargins left="0.7" right="0.7" top="0.75" bottom="0.75" header="0.3" footer="0.3"/>
  <pageSetup paperSize="9" scale="77" fitToHeight="0" orientation="landscape" r:id="rId3"/>
  <drawing r:id="rId4"/>
  <legacyDrawing r:id="rId5"/>
  <oleObjects>
    <mc:AlternateContent xmlns:mc="http://schemas.openxmlformats.org/markup-compatibility/2006">
      <mc:Choice Requires="x14">
        <oleObject progId="Word.Document.12" shapeId="18433" r:id="rId6">
          <objectPr defaultSize="0" autoPict="0" r:id="rId7">
            <anchor moveWithCells="1">
              <from>
                <xdr:col>9</xdr:col>
                <xdr:colOff>579120</xdr:colOff>
                <xdr:row>32</xdr:row>
                <xdr:rowOff>68580</xdr:rowOff>
              </from>
              <to>
                <xdr:col>16</xdr:col>
                <xdr:colOff>1211580</xdr:colOff>
                <xdr:row>40</xdr:row>
                <xdr:rowOff>297180</xdr:rowOff>
              </to>
            </anchor>
          </objectPr>
        </oleObject>
      </mc:Choice>
      <mc:Fallback>
        <oleObject progId="Word.Document.12" shapeId="18433"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C7BE8-974C-4176-AB79-58D20B90EBED}">
  <sheetPr>
    <pageSetUpPr fitToPage="1"/>
  </sheetPr>
  <dimension ref="A1:AB129"/>
  <sheetViews>
    <sheetView topLeftCell="A116" workbookViewId="0">
      <selection activeCell="D120" sqref="D120"/>
    </sheetView>
  </sheetViews>
  <sheetFormatPr defaultColWidth="8.75" defaultRowHeight="18"/>
  <cols>
    <col min="1" max="1" width="8.75" style="2"/>
    <col min="2" max="3" width="13.625" style="2" customWidth="1"/>
    <col min="4" max="11" width="12.75" style="2" customWidth="1"/>
    <col min="12" max="13" width="8.75" style="2"/>
    <col min="14" max="14" width="8.75" style="21"/>
    <col min="15" max="16" width="8.75" style="2"/>
    <col min="17" max="17" width="63.375" style="2" customWidth="1"/>
    <col min="18" max="16384" width="8.75" style="2"/>
  </cols>
  <sheetData>
    <row r="1" spans="1:21" ht="18.600000000000001" thickTop="1">
      <c r="A1" s="148" t="s">
        <v>143</v>
      </c>
      <c r="B1" s="149" t="s">
        <v>14</v>
      </c>
      <c r="C1" s="151"/>
      <c r="L1" s="117" t="s">
        <v>53</v>
      </c>
      <c r="M1" s="117" t="s">
        <v>53</v>
      </c>
      <c r="N1" s="117" t="s">
        <v>53</v>
      </c>
      <c r="O1" s="117" t="s">
        <v>54</v>
      </c>
      <c r="P1" s="117" t="s">
        <v>55</v>
      </c>
      <c r="Q1" s="117">
        <v>1</v>
      </c>
      <c r="R1" s="117" t="s">
        <v>56</v>
      </c>
      <c r="S1" s="117" t="s">
        <v>57</v>
      </c>
      <c r="T1" s="117" t="s">
        <v>53</v>
      </c>
      <c r="U1" s="117" t="s">
        <v>58</v>
      </c>
    </row>
    <row r="2" spans="1:21" ht="18.600000000000001" thickBot="1">
      <c r="A2" s="148"/>
      <c r="B2" s="150"/>
      <c r="C2" s="152"/>
      <c r="E2" s="24"/>
      <c r="L2" s="117" t="s">
        <v>59</v>
      </c>
      <c r="M2" s="117" t="s">
        <v>59</v>
      </c>
      <c r="N2" s="117" t="s">
        <v>59</v>
      </c>
      <c r="O2" s="117" t="s">
        <v>60</v>
      </c>
      <c r="P2" s="117" t="s">
        <v>61</v>
      </c>
      <c r="Q2" s="117">
        <v>2</v>
      </c>
      <c r="R2" s="117" t="s">
        <v>62</v>
      </c>
      <c r="S2" s="117" t="s">
        <v>0</v>
      </c>
      <c r="T2" s="117" t="s">
        <v>63</v>
      </c>
      <c r="U2" s="117" t="s">
        <v>64</v>
      </c>
    </row>
    <row r="3" spans="1:21" ht="18.600000000000001" thickBot="1">
      <c r="L3" s="117"/>
      <c r="M3" s="117" t="s">
        <v>65</v>
      </c>
      <c r="N3" s="117" t="s">
        <v>66</v>
      </c>
      <c r="O3" s="117"/>
      <c r="P3" s="117" t="s">
        <v>67</v>
      </c>
      <c r="Q3" s="117">
        <v>3</v>
      </c>
      <c r="R3" s="117"/>
      <c r="S3" s="117"/>
      <c r="T3" s="117"/>
      <c r="U3" s="117"/>
    </row>
    <row r="4" spans="1:21" s="3" customFormat="1" ht="30" customHeight="1" thickTop="1">
      <c r="A4" s="148" t="s">
        <v>68</v>
      </c>
      <c r="B4" s="36" t="s">
        <v>2</v>
      </c>
      <c r="C4" s="19" t="s">
        <v>69</v>
      </c>
      <c r="D4" s="19" t="s">
        <v>70</v>
      </c>
      <c r="E4" s="63" t="s">
        <v>71</v>
      </c>
      <c r="F4" s="19" t="s">
        <v>72</v>
      </c>
      <c r="G4" s="19" t="s">
        <v>73</v>
      </c>
      <c r="H4" s="19" t="s">
        <v>74</v>
      </c>
      <c r="I4" s="2"/>
      <c r="J4" s="2"/>
      <c r="K4" s="2"/>
      <c r="L4" s="22"/>
      <c r="M4" s="22"/>
      <c r="N4" s="22" t="s">
        <v>0</v>
      </c>
      <c r="O4" s="22"/>
      <c r="P4" s="117" t="s">
        <v>75</v>
      </c>
      <c r="Q4" s="22">
        <v>4</v>
      </c>
      <c r="R4" s="22"/>
      <c r="S4" s="22"/>
      <c r="T4" s="22"/>
      <c r="U4" s="22"/>
    </row>
    <row r="5" spans="1:21" s="3" customFormat="1" ht="10.9" customHeight="1" thickBot="1">
      <c r="A5" s="148"/>
      <c r="B5" s="116" t="str">
        <f>HYPERLINK("#利用者登録!B3","該当箇所へ移動")</f>
        <v>該当箇所へ移動</v>
      </c>
      <c r="C5" s="52" t="s">
        <v>76</v>
      </c>
      <c r="D5" s="18" t="s">
        <v>76</v>
      </c>
      <c r="E5" s="85"/>
      <c r="F5" s="18" t="s">
        <v>76</v>
      </c>
      <c r="G5" s="18" t="s">
        <v>76</v>
      </c>
      <c r="H5" s="18" t="s">
        <v>76</v>
      </c>
      <c r="I5" s="2"/>
      <c r="J5" s="2"/>
      <c r="K5" s="2"/>
      <c r="N5" s="22" t="s">
        <v>57</v>
      </c>
    </row>
    <row r="6" spans="1:21" s="9" customFormat="1" ht="18.600000000000001" thickTop="1">
      <c r="B6" s="20"/>
      <c r="D6" s="20"/>
      <c r="E6" s="20"/>
      <c r="F6" s="20"/>
      <c r="G6" s="20"/>
      <c r="H6" s="2"/>
      <c r="I6" s="2"/>
      <c r="J6" s="2"/>
      <c r="K6" s="2"/>
      <c r="N6" s="23"/>
    </row>
    <row r="7" spans="1:21" s="9" customFormat="1">
      <c r="B7" s="20"/>
      <c r="D7" s="20"/>
      <c r="E7" s="20"/>
      <c r="F7" s="20"/>
      <c r="G7" s="20"/>
      <c r="H7" s="2"/>
      <c r="I7" s="2"/>
      <c r="J7" s="2"/>
      <c r="K7" s="2"/>
      <c r="N7" s="23"/>
    </row>
    <row r="8" spans="1:21">
      <c r="B8" s="93" t="s">
        <v>77</v>
      </c>
      <c r="E8" s="153"/>
      <c r="F8" s="154"/>
      <c r="G8" s="154"/>
      <c r="H8" s="154"/>
      <c r="J8" s="11"/>
    </row>
    <row r="9" spans="1:21" ht="18.600000000000001" thickBot="1">
      <c r="C9" s="90" t="s">
        <v>9</v>
      </c>
      <c r="F9" s="5"/>
    </row>
    <row r="10" spans="1:21" ht="30" customHeight="1" thickTop="1" thickBot="1">
      <c r="B10" s="1" t="s">
        <v>78</v>
      </c>
      <c r="C10" s="4" t="s">
        <v>53</v>
      </c>
    </row>
    <row r="11" spans="1:21" ht="10.15" customHeight="1" thickTop="1">
      <c r="B11" s="7"/>
      <c r="E11" s="153"/>
      <c r="F11" s="154"/>
      <c r="G11" s="154"/>
      <c r="H11" s="154"/>
    </row>
    <row r="12" spans="1:21" ht="18.600000000000001" thickBot="1">
      <c r="B12" s="93"/>
      <c r="E12" s="153" t="s">
        <v>79</v>
      </c>
      <c r="F12" s="154"/>
      <c r="G12" s="154"/>
      <c r="H12" s="154"/>
      <c r="J12" s="11"/>
    </row>
    <row r="13" spans="1:21" ht="19.149999999999999" thickTop="1" thickBot="1">
      <c r="C13" s="7"/>
      <c r="E13" s="17" t="s">
        <v>80</v>
      </c>
      <c r="F13" s="173"/>
      <c r="G13" s="174"/>
      <c r="J13" s="11"/>
    </row>
    <row r="14" spans="1:21" ht="19.149999999999999" thickTop="1" thickBot="1">
      <c r="E14" s="17" t="s">
        <v>81</v>
      </c>
      <c r="F14" s="173"/>
      <c r="G14" s="174"/>
      <c r="J14" s="11"/>
    </row>
    <row r="15" spans="1:21" ht="19.149999999999999" thickTop="1" thickBot="1">
      <c r="E15" s="17" t="s">
        <v>82</v>
      </c>
      <c r="F15" s="173"/>
      <c r="G15" s="174"/>
      <c r="J15" s="11"/>
    </row>
    <row r="16" spans="1:21" ht="19.149999999999999" thickTop="1" thickBot="1">
      <c r="E16" s="17" t="s">
        <v>83</v>
      </c>
      <c r="F16" s="173"/>
      <c r="G16" s="174"/>
      <c r="J16" s="11"/>
    </row>
    <row r="17" spans="2:14" ht="19.149999999999999" thickTop="1" thickBot="1">
      <c r="E17" s="17" t="s">
        <v>84</v>
      </c>
      <c r="F17" s="173"/>
      <c r="G17" s="174"/>
      <c r="J17" s="11"/>
    </row>
    <row r="18" spans="2:14" ht="39" customHeight="1" thickTop="1"/>
    <row r="19" spans="2:14" ht="18" customHeight="1"/>
    <row r="20" spans="2:14" ht="18" customHeight="1">
      <c r="B20" s="93" t="s">
        <v>85</v>
      </c>
    </row>
    <row r="21" spans="2:14" ht="15" customHeight="1" thickBot="1">
      <c r="C21" s="90" t="s">
        <v>9</v>
      </c>
    </row>
    <row r="22" spans="2:14" ht="30" customHeight="1" thickTop="1" thickBot="1">
      <c r="B22" s="1" t="s">
        <v>78</v>
      </c>
      <c r="C22" s="4" t="s">
        <v>53</v>
      </c>
      <c r="M22" s="21"/>
      <c r="N22" s="2"/>
    </row>
    <row r="23" spans="2:14" ht="10.15" customHeight="1" thickTop="1" thickBot="1">
      <c r="C23" s="7"/>
      <c r="M23" s="21"/>
      <c r="N23" s="2"/>
    </row>
    <row r="24" spans="2:14" ht="18.399999999999999" customHeight="1" thickTop="1" thickBot="1">
      <c r="B24" s="93"/>
      <c r="E24" s="69" t="s">
        <v>144</v>
      </c>
      <c r="F24" s="70"/>
      <c r="G24" s="70"/>
      <c r="H24" s="70"/>
      <c r="I24" s="88"/>
      <c r="J24" s="11"/>
      <c r="M24" s="21"/>
      <c r="N24" s="2"/>
    </row>
    <row r="25" spans="2:14" ht="19.149999999999999" thickTop="1" thickBot="1">
      <c r="C25" s="7"/>
      <c r="E25" s="71"/>
      <c r="F25" s="122" t="s">
        <v>145</v>
      </c>
      <c r="G25" s="123"/>
      <c r="H25" s="123"/>
      <c r="I25" s="124"/>
      <c r="J25" s="11"/>
      <c r="M25" s="21"/>
      <c r="N25" s="2"/>
    </row>
    <row r="26" spans="2:14" ht="18.600000000000001" thickTop="1">
      <c r="E26" s="72" t="s">
        <v>88</v>
      </c>
      <c r="I26" s="73"/>
      <c r="M26" s="21"/>
      <c r="N26" s="2"/>
    </row>
    <row r="27" spans="2:14">
      <c r="E27" s="72" t="s">
        <v>89</v>
      </c>
      <c r="I27" s="73"/>
      <c r="M27" s="21"/>
      <c r="N27" s="2"/>
    </row>
    <row r="28" spans="2:14">
      <c r="E28" s="72" t="s">
        <v>90</v>
      </c>
      <c r="I28" s="73"/>
      <c r="M28" s="21"/>
      <c r="N28" s="2"/>
    </row>
    <row r="29" spans="2:14" ht="18.600000000000001" thickBot="1">
      <c r="E29" s="74" t="s">
        <v>91</v>
      </c>
      <c r="F29" s="75"/>
      <c r="G29" s="75"/>
      <c r="H29" s="75"/>
      <c r="I29" s="76"/>
      <c r="M29" s="21"/>
      <c r="N29" s="2"/>
    </row>
    <row r="30" spans="2:14" ht="18.600000000000001" thickTop="1">
      <c r="E30" s="12"/>
      <c r="M30" s="21"/>
      <c r="N30" s="2"/>
    </row>
    <row r="31" spans="2:14">
      <c r="E31" s="12"/>
      <c r="M31" s="21"/>
      <c r="N31" s="2"/>
    </row>
    <row r="32" spans="2:14">
      <c r="E32" s="12"/>
      <c r="M32" s="21"/>
      <c r="N32" s="2"/>
    </row>
    <row r="33" spans="2:14">
      <c r="B33" s="93" t="s">
        <v>92</v>
      </c>
      <c r="E33" s="12"/>
      <c r="M33" s="21"/>
      <c r="N33" s="2"/>
    </row>
    <row r="34" spans="2:14" ht="18.600000000000001" thickBot="1">
      <c r="C34" s="90" t="s">
        <v>9</v>
      </c>
      <c r="E34" s="12"/>
      <c r="M34" s="21"/>
      <c r="N34" s="2"/>
    </row>
    <row r="35" spans="2:14" ht="30" customHeight="1" thickTop="1" thickBot="1">
      <c r="B35" s="1" t="s">
        <v>78</v>
      </c>
      <c r="C35" s="4" t="s">
        <v>53</v>
      </c>
      <c r="M35" s="21"/>
      <c r="N35" s="2"/>
    </row>
    <row r="36" spans="2:14" ht="10.15" customHeight="1" thickTop="1">
      <c r="M36" s="21"/>
      <c r="N36" s="2"/>
    </row>
    <row r="37" spans="2:14">
      <c r="B37" s="93"/>
      <c r="E37" s="12" t="s">
        <v>93</v>
      </c>
      <c r="J37" s="11"/>
      <c r="M37" s="21"/>
      <c r="N37" s="2"/>
    </row>
    <row r="38" spans="2:14">
      <c r="C38" s="7"/>
      <c r="E38" s="16" t="s">
        <v>94</v>
      </c>
      <c r="F38" s="6"/>
      <c r="G38" s="25" t="s">
        <v>95</v>
      </c>
      <c r="M38" s="21"/>
      <c r="N38" s="2"/>
    </row>
    <row r="39" spans="2:14">
      <c r="E39" s="16" t="s">
        <v>96</v>
      </c>
      <c r="F39" s="6"/>
      <c r="G39" s="25" t="s">
        <v>97</v>
      </c>
      <c r="M39" s="21"/>
      <c r="N39" s="2"/>
    </row>
    <row r="40" spans="2:14">
      <c r="E40" s="16"/>
      <c r="F40" s="6"/>
      <c r="G40" s="25"/>
      <c r="M40" s="21"/>
      <c r="N40" s="2"/>
    </row>
    <row r="41" spans="2:14" ht="32.450000000000003">
      <c r="D41" s="97" t="s">
        <v>98</v>
      </c>
      <c r="E41" s="95" t="s">
        <v>99</v>
      </c>
      <c r="F41" s="6"/>
      <c r="G41" s="5" t="s">
        <v>100</v>
      </c>
      <c r="M41" s="21"/>
      <c r="N41" s="2"/>
    </row>
    <row r="42" spans="2:14">
      <c r="D42" s="78"/>
      <c r="E42" s="78"/>
      <c r="F42" s="77" t="s">
        <v>101</v>
      </c>
      <c r="G42" s="79" t="str">
        <f>IF(D42="","著作権あり",IF(D42&lt;=1967,F43,IF(E42-D42&gt;0,F45,IF(D42&gt;=1968,"著作権あり","著作権あり"))))</f>
        <v>著作権あり</v>
      </c>
      <c r="M42" s="21"/>
      <c r="N42" s="2"/>
    </row>
    <row r="43" spans="2:14">
      <c r="B43" s="164" t="s">
        <v>102</v>
      </c>
      <c r="C43" s="164"/>
      <c r="D43" s="96" t="s">
        <v>103</v>
      </c>
      <c r="E43" s="16">
        <f ca="1">C44-E42</f>
        <v>2024</v>
      </c>
      <c r="F43" s="98" t="str">
        <f>IF(E42&lt;=1967,"著作権なし",IF(E43&gt;70,"著作権なし","著作権あり"))</f>
        <v>著作権なし</v>
      </c>
      <c r="G43" s="25"/>
      <c r="M43" s="21"/>
      <c r="N43" s="2"/>
    </row>
    <row r="44" spans="2:14">
      <c r="B44" s="99">
        <f ca="1">NOW()</f>
        <v>45428.420369212959</v>
      </c>
      <c r="C44" s="100">
        <f ca="1">YEAR(B44)</f>
        <v>2024</v>
      </c>
      <c r="D44" s="96" t="s">
        <v>104</v>
      </c>
      <c r="E44" s="16">
        <f ca="1">C44-D42</f>
        <v>2024</v>
      </c>
      <c r="F44" s="98" t="str">
        <f ca="1">IF(E44&gt;70,"著作権なし","著作権あり")</f>
        <v>著作権なし</v>
      </c>
      <c r="G44" s="25"/>
      <c r="M44" s="21"/>
      <c r="N44" s="2"/>
    </row>
    <row r="45" spans="2:14" ht="18" customHeight="1">
      <c r="F45" s="98" t="str">
        <f ca="1">IF(E43&gt;70,"著作権なし","著作権あり")</f>
        <v>著作権なし</v>
      </c>
      <c r="G45" s="25"/>
      <c r="M45" s="21"/>
      <c r="N45" s="2"/>
    </row>
    <row r="46" spans="2:14" ht="35.65" customHeight="1">
      <c r="D46" s="16"/>
      <c r="E46" s="16"/>
      <c r="F46" s="6"/>
      <c r="G46" s="25"/>
      <c r="M46" s="21"/>
      <c r="N46" s="2"/>
    </row>
    <row r="47" spans="2:14" ht="18" customHeight="1">
      <c r="B47" s="93" t="s">
        <v>105</v>
      </c>
      <c r="D47" s="16"/>
      <c r="E47" s="16"/>
      <c r="F47" s="6"/>
      <c r="G47" s="25"/>
      <c r="M47" s="21"/>
      <c r="N47" s="2"/>
    </row>
    <row r="48" spans="2:14" ht="15" customHeight="1" thickBot="1">
      <c r="C48" s="90" t="s">
        <v>9</v>
      </c>
      <c r="E48" s="16"/>
      <c r="F48" s="6"/>
      <c r="G48" s="25"/>
      <c r="M48" s="21"/>
      <c r="N48" s="2"/>
    </row>
    <row r="49" spans="2:14" ht="29.45" customHeight="1" thickTop="1" thickBot="1">
      <c r="B49" s="1" t="s">
        <v>78</v>
      </c>
      <c r="C49" s="4" t="s">
        <v>53</v>
      </c>
      <c r="E49" s="16"/>
      <c r="F49" s="6"/>
      <c r="G49" s="25"/>
      <c r="M49" s="21"/>
      <c r="N49" s="2"/>
    </row>
    <row r="50" spans="2:14" ht="10.15" customHeight="1" thickTop="1">
      <c r="E50" s="16"/>
      <c r="F50" s="6"/>
      <c r="G50" s="25"/>
      <c r="M50" s="21"/>
      <c r="N50" s="2"/>
    </row>
    <row r="51" spans="2:14" ht="10.15" customHeight="1">
      <c r="E51" s="16"/>
      <c r="F51" s="6"/>
      <c r="G51" s="25"/>
      <c r="M51" s="21"/>
      <c r="N51" s="2"/>
    </row>
    <row r="52" spans="2:14">
      <c r="B52" s="93"/>
      <c r="C52" s="7"/>
      <c r="E52" s="16"/>
      <c r="G52" s="15"/>
      <c r="M52" s="21"/>
      <c r="N52" s="2"/>
    </row>
    <row r="53" spans="2:14" ht="45">
      <c r="C53" s="38" t="s">
        <v>106</v>
      </c>
      <c r="D53" s="38" t="s">
        <v>107</v>
      </c>
      <c r="E53" s="38" t="s">
        <v>36</v>
      </c>
      <c r="F53" s="38" t="s">
        <v>37</v>
      </c>
      <c r="G53" s="38" t="s">
        <v>38</v>
      </c>
      <c r="H53" s="38" t="s">
        <v>39</v>
      </c>
      <c r="I53" s="38" t="s">
        <v>40</v>
      </c>
      <c r="J53" s="38" t="s">
        <v>41</v>
      </c>
      <c r="K53" s="38" t="s">
        <v>42</v>
      </c>
      <c r="M53" s="21"/>
      <c r="N53" s="2"/>
    </row>
    <row r="54" spans="2:14" ht="28.9" customHeight="1" thickBot="1">
      <c r="C54" s="39"/>
      <c r="D54" s="39"/>
      <c r="E54" s="40"/>
      <c r="F54" s="39"/>
      <c r="G54" s="41"/>
      <c r="H54" s="120"/>
      <c r="I54" s="121"/>
      <c r="J54" s="39"/>
      <c r="K54" s="39"/>
      <c r="M54" s="21"/>
      <c r="N54" s="2"/>
    </row>
    <row r="55" spans="2:14" ht="19.149999999999999" thickTop="1" thickBot="1">
      <c r="C55" s="87" t="s">
        <v>48</v>
      </c>
      <c r="D55" s="86" t="s">
        <v>49</v>
      </c>
      <c r="E55" s="86" t="s">
        <v>49</v>
      </c>
      <c r="F55" s="86" t="s">
        <v>49</v>
      </c>
      <c r="G55" s="86" t="s">
        <v>49</v>
      </c>
      <c r="H55" s="87" t="s">
        <v>108</v>
      </c>
      <c r="I55" s="86" t="s">
        <v>49</v>
      </c>
      <c r="J55" s="86" t="s">
        <v>49</v>
      </c>
      <c r="K55" s="87" t="s">
        <v>48</v>
      </c>
      <c r="M55" s="21"/>
      <c r="N55" s="2"/>
    </row>
    <row r="56" spans="2:14" ht="18.600000000000001" thickTop="1">
      <c r="M56" s="21"/>
      <c r="N56" s="2"/>
    </row>
    <row r="57" spans="2:14">
      <c r="M57" s="21"/>
      <c r="N57" s="2"/>
    </row>
    <row r="58" spans="2:14">
      <c r="M58" s="21"/>
      <c r="N58" s="2"/>
    </row>
    <row r="59" spans="2:14">
      <c r="M59" s="21"/>
      <c r="N59" s="2"/>
    </row>
    <row r="60" spans="2:14">
      <c r="B60" s="93" t="s">
        <v>109</v>
      </c>
      <c r="M60" s="21"/>
      <c r="N60" s="2"/>
    </row>
    <row r="61" spans="2:14" ht="18.600000000000001" thickBot="1">
      <c r="C61" s="90" t="s">
        <v>9</v>
      </c>
      <c r="G61" s="5"/>
    </row>
    <row r="62" spans="2:14" ht="30" customHeight="1" thickTop="1" thickBot="1">
      <c r="B62" s="1" t="s">
        <v>78</v>
      </c>
      <c r="C62" s="4" t="s">
        <v>53</v>
      </c>
    </row>
    <row r="63" spans="2:14" ht="10.15" customHeight="1" thickTop="1"/>
    <row r="64" spans="2:14" ht="18.600000000000001" thickBot="1">
      <c r="B64" s="101" t="s">
        <v>110</v>
      </c>
    </row>
    <row r="65" spans="2:28" ht="28.5" customHeight="1" thickBot="1">
      <c r="B65" s="102" t="s">
        <v>111</v>
      </c>
      <c r="C65" s="162"/>
      <c r="D65" s="163"/>
    </row>
    <row r="66" spans="2:28">
      <c r="C66" s="7"/>
      <c r="F66" s="11"/>
    </row>
    <row r="67" spans="2:28">
      <c r="C67" s="21" t="str">
        <f>IFERROR(VLOOKUP(C65,$P$1:$Q$4,2,FALSE),"未入力")</f>
        <v>未入力</v>
      </c>
      <c r="D67" s="7"/>
      <c r="F67" s="11"/>
    </row>
    <row r="68" spans="2:28">
      <c r="D68" s="7"/>
      <c r="F68" s="11"/>
      <c r="G68" s="11"/>
      <c r="H68" s="11" t="s">
        <v>112</v>
      </c>
      <c r="I68" s="21"/>
      <c r="K68" s="125" t="s">
        <v>113</v>
      </c>
    </row>
    <row r="69" spans="2:28">
      <c r="D69" s="7"/>
      <c r="F69" s="11"/>
    </row>
    <row r="70" spans="2:28" ht="18.600000000000001" thickBot="1">
      <c r="C70" s="166" t="s">
        <v>146</v>
      </c>
      <c r="D70" s="167"/>
      <c r="F70" s="11"/>
      <c r="H70" s="166" t="s">
        <v>115</v>
      </c>
      <c r="I70" s="167"/>
    </row>
    <row r="71" spans="2:28">
      <c r="C71" s="168" t="s">
        <v>116</v>
      </c>
      <c r="D71" s="169"/>
      <c r="E71" s="53" t="s">
        <v>117</v>
      </c>
      <c r="F71" s="11"/>
      <c r="H71" s="168" t="s">
        <v>116</v>
      </c>
      <c r="I71" s="169"/>
      <c r="J71" s="53" t="s">
        <v>117</v>
      </c>
      <c r="M71" s="51"/>
    </row>
    <row r="72" spans="2:28" ht="21" customHeight="1">
      <c r="C72" s="142" t="s">
        <v>118</v>
      </c>
      <c r="D72" s="143"/>
      <c r="E72" s="80" t="str">
        <f>IF(OR(C67=1,C67=2,C67=4),C65,"")</f>
        <v/>
      </c>
      <c r="F72" s="106">
        <f>IF(E72="",0,1)</f>
        <v>0</v>
      </c>
      <c r="H72" s="142" t="s">
        <v>118</v>
      </c>
      <c r="I72" s="143"/>
      <c r="J72" s="105" t="str">
        <f>IF(C67=3,C65,"")</f>
        <v/>
      </c>
      <c r="K72" s="159">
        <f>IF(J72="",0,1)</f>
        <v>0</v>
      </c>
      <c r="L72" s="160"/>
      <c r="M72" s="108"/>
      <c r="O72" s="21"/>
    </row>
    <row r="73" spans="2:28" ht="18.600000000000001" thickBot="1">
      <c r="C73" s="155" t="s">
        <v>119</v>
      </c>
      <c r="D73" s="156"/>
      <c r="E73" s="56"/>
      <c r="F73" s="106">
        <f>COUNT(E73)</f>
        <v>0</v>
      </c>
      <c r="H73" s="142" t="s">
        <v>120</v>
      </c>
      <c r="I73" s="143"/>
      <c r="J73" s="55"/>
      <c r="K73" s="144"/>
      <c r="L73" s="145"/>
      <c r="M73" s="108"/>
      <c r="O73" s="21"/>
    </row>
    <row r="74" spans="2:28">
      <c r="C74" s="165"/>
      <c r="D74" s="165"/>
      <c r="E74" s="81"/>
      <c r="F74" s="11"/>
      <c r="H74" s="142" t="s">
        <v>119</v>
      </c>
      <c r="I74" s="143"/>
      <c r="J74" s="55"/>
      <c r="K74" s="157"/>
      <c r="L74" s="158"/>
      <c r="M74" s="158"/>
      <c r="N74" s="175"/>
      <c r="O74" s="175"/>
    </row>
    <row r="75" spans="2:28" ht="18.600000000000001" thickBot="1">
      <c r="C75" s="161"/>
      <c r="D75" s="161"/>
      <c r="E75" s="11"/>
      <c r="F75" s="11"/>
      <c r="H75" s="155" t="s">
        <v>121</v>
      </c>
      <c r="I75" s="156"/>
      <c r="J75" s="56"/>
      <c r="K75" s="157">
        <f>COUNT(J73:J75)</f>
        <v>0</v>
      </c>
      <c r="L75" s="158"/>
      <c r="M75" s="158"/>
      <c r="O75" s="21"/>
    </row>
    <row r="76" spans="2:28" ht="18.600000000000001" thickBot="1">
      <c r="C76" s="82"/>
      <c r="D76" s="83"/>
      <c r="E76" s="77"/>
      <c r="F76" s="11"/>
      <c r="H76" s="54"/>
      <c r="I76" s="83"/>
      <c r="J76" s="54"/>
      <c r="M76" s="51"/>
      <c r="V76" s="21">
        <v>6</v>
      </c>
      <c r="W76" s="21">
        <v>7</v>
      </c>
      <c r="X76" s="21">
        <v>8</v>
      </c>
      <c r="Y76" s="21">
        <v>9</v>
      </c>
      <c r="Z76" s="21">
        <v>10</v>
      </c>
    </row>
    <row r="77" spans="2:28" ht="18.399999999999999" customHeight="1" thickBot="1">
      <c r="C77" s="161" t="s">
        <v>147</v>
      </c>
      <c r="D77" s="161"/>
      <c r="E77" s="103" t="s">
        <v>56</v>
      </c>
      <c r="F77" s="11"/>
      <c r="H77" s="161" t="s">
        <v>147</v>
      </c>
      <c r="I77" s="161"/>
      <c r="J77" s="103" t="s">
        <v>56</v>
      </c>
      <c r="K77" s="21"/>
      <c r="L77" s="21"/>
      <c r="M77" s="21"/>
      <c r="V77" s="21"/>
      <c r="W77" s="146" t="s">
        <v>123</v>
      </c>
      <c r="X77" s="147"/>
      <c r="Y77" s="147"/>
      <c r="Z77" s="147"/>
    </row>
    <row r="78" spans="2:28" ht="18.600000000000001" thickBot="1">
      <c r="C78" s="82"/>
      <c r="D78" s="83"/>
      <c r="E78" s="77"/>
      <c r="F78" s="11"/>
      <c r="H78" s="54"/>
      <c r="I78" s="83"/>
      <c r="J78" s="54"/>
      <c r="M78" s="51"/>
      <c r="Q78" s="21"/>
      <c r="R78" s="146" t="s">
        <v>124</v>
      </c>
      <c r="S78" s="146"/>
      <c r="T78" s="146"/>
      <c r="U78" s="146"/>
      <c r="V78" s="129"/>
      <c r="W78" s="112" t="s">
        <v>44</v>
      </c>
      <c r="X78" s="112" t="s">
        <v>45</v>
      </c>
      <c r="Y78" s="112" t="s">
        <v>46</v>
      </c>
      <c r="Z78" s="112" t="s">
        <v>47</v>
      </c>
      <c r="AA78" s="111"/>
      <c r="AB78" s="111"/>
    </row>
    <row r="79" spans="2:28" ht="18.600000000000001" thickBot="1">
      <c r="C79" s="17" t="s">
        <v>125</v>
      </c>
      <c r="D79" s="57" t="str">
        <f>IF(E72="","",IF(E77="必要なし",0,IF(F73=0,"入力漏れあり",IFERROR(VLOOKUP(E72,$Q$79:$U$82,5,FALSE),""))))</f>
        <v/>
      </c>
      <c r="E79" s="17" t="s">
        <v>126</v>
      </c>
      <c r="F79" s="11"/>
      <c r="H79" s="17" t="s">
        <v>125</v>
      </c>
      <c r="I79" s="57" t="str">
        <f>IF(J72="","",IF(J77="必要なし",0,IF(K75&lt;3,"入力漏れあり",IFERROR(VLOOKUP(J72,$Q$79:$U$82,5,FALSE),""))))</f>
        <v/>
      </c>
      <c r="J79" s="17" t="s">
        <v>126</v>
      </c>
      <c r="Q79" s="109" t="s">
        <v>55</v>
      </c>
      <c r="R79" s="98" t="str">
        <f>IF(E72=Q79,E73,"-")</f>
        <v>-</v>
      </c>
      <c r="S79" s="98" t="str">
        <f>IF(R79="-","-",1)</f>
        <v>-</v>
      </c>
      <c r="T79" s="98" t="str">
        <f>IF(S79="-","-",R79-1)</f>
        <v>-</v>
      </c>
      <c r="U79" s="110" t="str">
        <f>IF(T79="-","-",(S79*500)+(T79*100))</f>
        <v>-</v>
      </c>
      <c r="V79" s="110" t="s">
        <v>55</v>
      </c>
      <c r="W79" s="129" t="str">
        <f>IF(E73="","-",E73)</f>
        <v>-</v>
      </c>
      <c r="X79" s="129" t="str">
        <f>IF(D79="","-",D79)</f>
        <v>-</v>
      </c>
      <c r="Y79" s="129" t="str">
        <f>IF(X79="-","-",X79*0.1)</f>
        <v>-</v>
      </c>
      <c r="Z79" s="129" t="str">
        <f>IF(X79="-","-",X79+Y79)</f>
        <v>-</v>
      </c>
    </row>
    <row r="80" spans="2:28" ht="18.600000000000001" thickBot="1">
      <c r="C80" s="17" t="s">
        <v>127</v>
      </c>
      <c r="D80" s="58" t="str">
        <f>IF(D79="","",IF(F73=1,D79*1.1,"入力漏れあり"))</f>
        <v/>
      </c>
      <c r="E80" s="17" t="s">
        <v>126</v>
      </c>
      <c r="F80" s="11"/>
      <c r="H80" s="17" t="s">
        <v>127</v>
      </c>
      <c r="I80" s="58" t="str">
        <f>IF(I79="","",IF(K75=3,I79*1.1,"入力漏れあり"))</f>
        <v/>
      </c>
      <c r="J80" s="17" t="s">
        <v>126</v>
      </c>
      <c r="Q80" s="109" t="s">
        <v>128</v>
      </c>
      <c r="R80" s="98" t="str">
        <f>IF(E72=Q80,E73,"-")</f>
        <v>-</v>
      </c>
      <c r="S80" s="98" t="str">
        <f>IF(R80="-","-",1)</f>
        <v>-</v>
      </c>
      <c r="T80" s="98" t="str">
        <f>IF(S80="-","-",R80-1)</f>
        <v>-</v>
      </c>
      <c r="U80" s="110" t="str">
        <f>IF(T80="-","-",(S80*500)+(T80*100))</f>
        <v>-</v>
      </c>
      <c r="V80" s="110" t="s">
        <v>129</v>
      </c>
      <c r="W80" s="129" t="str">
        <f>IF(E73="","-",E73)</f>
        <v>-</v>
      </c>
      <c r="X80" s="129" t="str">
        <f>IF(D79="","-",D79)</f>
        <v>-</v>
      </c>
      <c r="Y80" s="129" t="str">
        <f t="shared" ref="Y80:Y82" si="0">IF(X80="-","-",X80*0.1)</f>
        <v>-</v>
      </c>
      <c r="Z80" s="129" t="str">
        <f t="shared" ref="Z80:Z82" si="1">IF(X80="-","-",X80+Y80)</f>
        <v>-</v>
      </c>
    </row>
    <row r="81" spans="2:26" ht="18.600000000000001" thickBot="1">
      <c r="C81" s="15"/>
      <c r="F81" s="15"/>
      <c r="H81" s="15"/>
      <c r="Q81" s="109" t="s">
        <v>130</v>
      </c>
      <c r="R81" s="98" t="str">
        <f>IF(J72=Q81,J73,"-")</f>
        <v>-</v>
      </c>
      <c r="S81" s="98" t="str">
        <f>IF(R81="-","-",J75/J73)</f>
        <v>-</v>
      </c>
      <c r="T81" s="110" t="str">
        <f>IF(S81="-","-",ROUNDDOWN(S81*J74*10,0))</f>
        <v>-</v>
      </c>
      <c r="U81" s="110" t="str">
        <f>IF(T81="-","-",IF(T81&gt;500,T81,500))</f>
        <v>-</v>
      </c>
      <c r="V81" s="110" t="s">
        <v>67</v>
      </c>
      <c r="W81" s="129" t="str">
        <f>IF(J74="","-",J74)</f>
        <v>-</v>
      </c>
      <c r="X81" s="129" t="str">
        <f>IF(I79="","-",I79)</f>
        <v>-</v>
      </c>
      <c r="Y81" s="129" t="str">
        <f t="shared" si="0"/>
        <v>-</v>
      </c>
      <c r="Z81" s="129" t="str">
        <f t="shared" si="1"/>
        <v>-</v>
      </c>
    </row>
    <row r="82" spans="2:26" ht="18.600000000000001" thickBot="1">
      <c r="B82" s="84" t="s">
        <v>131</v>
      </c>
      <c r="C82" s="59"/>
      <c r="D82" s="17" t="s">
        <v>126</v>
      </c>
      <c r="G82" s="84" t="s">
        <v>131</v>
      </c>
      <c r="H82" s="59"/>
      <c r="I82" s="17" t="s">
        <v>126</v>
      </c>
      <c r="Q82" s="109" t="s">
        <v>75</v>
      </c>
      <c r="R82" s="98" t="str">
        <f>IF(E72=Q82,E73,"-")</f>
        <v>-</v>
      </c>
      <c r="S82" s="110" t="str">
        <f>IF(R82="-","-",R82*100)</f>
        <v>-</v>
      </c>
      <c r="T82" s="108"/>
      <c r="U82" s="110" t="str">
        <f>IF(S82="-","-",IF(S82&gt;500,S82,500))</f>
        <v>-</v>
      </c>
      <c r="V82" s="110" t="s">
        <v>75</v>
      </c>
      <c r="W82" s="129" t="str">
        <f>IF(E73="","-",E73)</f>
        <v>-</v>
      </c>
      <c r="X82" s="129" t="str">
        <f>IF(D79="","-",D79)</f>
        <v>-</v>
      </c>
      <c r="Y82" s="129" t="str">
        <f t="shared" si="0"/>
        <v>-</v>
      </c>
      <c r="Z82" s="129" t="str">
        <f t="shared" si="1"/>
        <v>-</v>
      </c>
    </row>
    <row r="83" spans="2:26" ht="19.149999999999999" thickBot="1">
      <c r="B83" s="17" t="s">
        <v>127</v>
      </c>
      <c r="C83" s="14">
        <f>C82*1.1</f>
        <v>0</v>
      </c>
      <c r="D83" s="17" t="s">
        <v>126</v>
      </c>
      <c r="E83" s="64"/>
      <c r="G83" s="17" t="s">
        <v>127</v>
      </c>
      <c r="H83" s="14">
        <f>H82*1.1</f>
        <v>0</v>
      </c>
      <c r="I83" s="17" t="s">
        <v>126</v>
      </c>
      <c r="J83" s="64"/>
      <c r="Q83" s="21"/>
      <c r="R83" s="21"/>
      <c r="S83" s="21"/>
      <c r="T83" s="21"/>
      <c r="U83" s="21"/>
      <c r="V83" s="21"/>
      <c r="W83" s="21"/>
      <c r="X83" s="21"/>
      <c r="Y83" s="21"/>
      <c r="Z83" s="21"/>
    </row>
    <row r="84" spans="2:26" ht="18.600000000000001" thickBot="1">
      <c r="K84" s="11"/>
      <c r="Q84" s="104"/>
      <c r="R84" s="104"/>
      <c r="S84" s="104"/>
      <c r="T84" s="104"/>
      <c r="U84" s="104"/>
      <c r="V84" s="104"/>
      <c r="W84" s="104"/>
    </row>
    <row r="85" spans="2:26" ht="29.45" thickBot="1">
      <c r="B85" s="17" t="s">
        <v>132</v>
      </c>
      <c r="C85" s="107" t="str">
        <f>IF(F72=0,"",IF(OR(D79="入力漏れあり",D80="入力漏れあり"),"入力漏れあり",D80+C83))</f>
        <v/>
      </c>
      <c r="D85" s="17" t="s">
        <v>126</v>
      </c>
      <c r="G85" s="17" t="s">
        <v>132</v>
      </c>
      <c r="H85" s="107" t="str">
        <f>IF(K72=0,"",IF(OR(I79="入力漏れあり",I80="入力漏れあり"),"入力漏れあり",I80+H83))</f>
        <v/>
      </c>
      <c r="I85" s="17" t="s">
        <v>126</v>
      </c>
      <c r="K85" s="11"/>
      <c r="L85" s="128"/>
      <c r="M85" s="128"/>
    </row>
    <row r="86" spans="2:26">
      <c r="K86" s="11"/>
      <c r="L86" s="11"/>
      <c r="M86" s="11"/>
    </row>
    <row r="89" spans="2:26">
      <c r="B89" s="7" t="s">
        <v>133</v>
      </c>
    </row>
    <row r="90" spans="2:26" ht="15" customHeight="1" thickBot="1">
      <c r="C90" s="90" t="s">
        <v>9</v>
      </c>
    </row>
    <row r="91" spans="2:26" ht="30" customHeight="1" thickTop="1" thickBot="1">
      <c r="B91" s="1" t="s">
        <v>78</v>
      </c>
      <c r="C91" s="4" t="s">
        <v>53</v>
      </c>
    </row>
    <row r="92" spans="2:26" ht="10.15" customHeight="1" thickTop="1">
      <c r="C92" s="8"/>
    </row>
    <row r="93" spans="2:26">
      <c r="B93" s="7"/>
      <c r="C93" s="7"/>
      <c r="E93" s="12"/>
      <c r="F93" s="17"/>
    </row>
    <row r="94" spans="2:26">
      <c r="B94" s="7"/>
      <c r="C94" s="7"/>
      <c r="E94" s="12"/>
      <c r="F94" s="17"/>
      <c r="J94" s="90"/>
    </row>
    <row r="95" spans="2:26">
      <c r="B95" s="7"/>
      <c r="C95" s="7"/>
      <c r="E95" s="12"/>
      <c r="F95" s="17"/>
      <c r="J95" s="91"/>
    </row>
    <row r="96" spans="2:26">
      <c r="B96" s="7"/>
      <c r="C96" s="7"/>
      <c r="E96" s="12"/>
      <c r="F96" s="17"/>
      <c r="J96" s="91"/>
    </row>
    <row r="97" spans="2:10">
      <c r="B97" s="7" t="s">
        <v>134</v>
      </c>
      <c r="C97" s="7"/>
      <c r="E97" s="12"/>
      <c r="F97" s="17"/>
    </row>
    <row r="98" spans="2:10" ht="18.600000000000001" thickBot="1">
      <c r="C98" s="90" t="s">
        <v>9</v>
      </c>
      <c r="E98" s="12"/>
      <c r="F98" s="17"/>
    </row>
    <row r="99" spans="2:10" ht="30" customHeight="1" thickTop="1" thickBot="1">
      <c r="B99" s="1" t="s">
        <v>78</v>
      </c>
      <c r="C99" s="4" t="s">
        <v>53</v>
      </c>
      <c r="E99" s="12"/>
      <c r="F99" s="17"/>
    </row>
    <row r="100" spans="2:10" ht="10.15" customHeight="1" thickTop="1">
      <c r="C100" s="8"/>
      <c r="F100" s="17"/>
    </row>
    <row r="101" spans="2:10">
      <c r="B101" s="7"/>
      <c r="C101" s="7"/>
      <c r="E101" s="12"/>
      <c r="F101" s="17"/>
    </row>
    <row r="102" spans="2:10">
      <c r="B102" s="7"/>
      <c r="C102" s="7"/>
      <c r="E102" s="12"/>
      <c r="F102" s="17"/>
      <c r="J102" s="91"/>
    </row>
    <row r="103" spans="2:10" ht="10.15" customHeight="1">
      <c r="C103" s="8"/>
      <c r="J103" s="91"/>
    </row>
    <row r="104" spans="2:10" ht="10.15" customHeight="1">
      <c r="C104" s="8"/>
      <c r="J104" s="91"/>
    </row>
    <row r="105" spans="2:10" ht="10.15" customHeight="1">
      <c r="C105" s="8"/>
      <c r="J105" s="91"/>
    </row>
    <row r="106" spans="2:10">
      <c r="B106" s="7" t="s">
        <v>135</v>
      </c>
    </row>
    <row r="107" spans="2:10" ht="18.600000000000001" thickBot="1">
      <c r="C107" s="90" t="s">
        <v>9</v>
      </c>
      <c r="E107" s="12"/>
      <c r="F107" s="17"/>
    </row>
    <row r="108" spans="2:10" ht="30" customHeight="1" thickTop="1" thickBot="1">
      <c r="B108" s="1" t="s">
        <v>78</v>
      </c>
      <c r="C108" s="4" t="s">
        <v>53</v>
      </c>
      <c r="E108" s="12"/>
      <c r="F108" s="17"/>
    </row>
    <row r="109" spans="2:10" ht="19.149999999999999" thickTop="1" thickBot="1">
      <c r="B109" s="7"/>
    </row>
    <row r="110" spans="2:10" ht="19.149999999999999" thickTop="1" thickBot="1">
      <c r="B110" s="7"/>
      <c r="D110" s="6" t="s">
        <v>136</v>
      </c>
      <c r="G110" s="4" t="s">
        <v>53</v>
      </c>
      <c r="H110" s="90" t="s">
        <v>9</v>
      </c>
    </row>
    <row r="111" spans="2:10" ht="9" customHeight="1" thickTop="1" thickBot="1">
      <c r="B111" s="7"/>
      <c r="I111" s="10"/>
      <c r="J111" s="91"/>
    </row>
    <row r="112" spans="2:10" ht="19.149999999999999" thickTop="1" thickBot="1">
      <c r="B112" s="7"/>
      <c r="D112" s="6" t="s">
        <v>137</v>
      </c>
      <c r="G112" s="4" t="s">
        <v>58</v>
      </c>
      <c r="H112" s="90" t="s">
        <v>9</v>
      </c>
    </row>
    <row r="113" spans="2:10" ht="18.600000000000001" thickTop="1">
      <c r="J113" s="91"/>
    </row>
    <row r="114" spans="2:10">
      <c r="J114" s="91"/>
    </row>
    <row r="115" spans="2:10">
      <c r="B115" s="7" t="s">
        <v>138</v>
      </c>
      <c r="J115" s="91"/>
    </row>
    <row r="116" spans="2:10" ht="18.600000000000001" thickBot="1">
      <c r="C116" s="90" t="s">
        <v>9</v>
      </c>
      <c r="E116" s="12"/>
      <c r="F116" s="17"/>
    </row>
    <row r="117" spans="2:10" ht="30" customHeight="1" thickTop="1" thickBot="1">
      <c r="B117" s="1" t="s">
        <v>78</v>
      </c>
      <c r="C117" s="4" t="s">
        <v>53</v>
      </c>
      <c r="E117" s="12"/>
      <c r="F117" s="17"/>
    </row>
    <row r="118" spans="2:10" ht="19.149999999999999" thickTop="1" thickBot="1">
      <c r="B118" s="7"/>
      <c r="J118" s="91"/>
    </row>
    <row r="119" spans="2:10" ht="18.600000000000001" customHeight="1" thickTop="1" thickBot="1">
      <c r="D119" s="6" t="s">
        <v>139</v>
      </c>
      <c r="H119" s="4" t="s">
        <v>53</v>
      </c>
      <c r="I119" s="90" t="s">
        <v>9</v>
      </c>
      <c r="J119" s="90"/>
    </row>
    <row r="120" spans="2:10" ht="18.600000000000001" customHeight="1" thickTop="1" thickBot="1">
      <c r="C120" s="89" t="s">
        <v>3</v>
      </c>
      <c r="D120" s="126">
        <f>利用者登録!F5</f>
        <v>0</v>
      </c>
      <c r="I120" s="11"/>
      <c r="J120" s="90"/>
    </row>
    <row r="121" spans="2:10" ht="18.600000000000001" customHeight="1">
      <c r="C121" s="89"/>
      <c r="D121" s="12"/>
      <c r="I121" s="11"/>
      <c r="J121" s="90"/>
    </row>
    <row r="122" spans="2:10" ht="15" customHeight="1">
      <c r="J122" s="92"/>
    </row>
    <row r="123" spans="2:10">
      <c r="J123" s="91"/>
    </row>
    <row r="124" spans="2:10">
      <c r="B124" s="7" t="s">
        <v>140</v>
      </c>
      <c r="J124" s="91"/>
    </row>
    <row r="125" spans="2:10" ht="18.600000000000001" thickBot="1">
      <c r="C125" s="90" t="s">
        <v>9</v>
      </c>
      <c r="E125" s="12"/>
      <c r="F125" s="17"/>
    </row>
    <row r="126" spans="2:10" ht="30" customHeight="1" thickTop="1" thickBot="1">
      <c r="B126" s="1" t="s">
        <v>78</v>
      </c>
      <c r="C126" s="4" t="s">
        <v>53</v>
      </c>
      <c r="E126" s="12"/>
      <c r="F126" s="17"/>
    </row>
    <row r="127" spans="2:10" ht="18.600000000000001" thickTop="1"/>
    <row r="128" spans="2:10">
      <c r="D128" s="6" t="s">
        <v>141</v>
      </c>
    </row>
    <row r="129" spans="4:4">
      <c r="D129" s="2" t="s">
        <v>142</v>
      </c>
    </row>
  </sheetData>
  <mergeCells count="34">
    <mergeCell ref="B43:C43"/>
    <mergeCell ref="C65:D65"/>
    <mergeCell ref="A4:A5"/>
    <mergeCell ref="E8:H8"/>
    <mergeCell ref="E11:H11"/>
    <mergeCell ref="E12:H12"/>
    <mergeCell ref="F13:G13"/>
    <mergeCell ref="F14:G14"/>
    <mergeCell ref="W77:Z77"/>
    <mergeCell ref="K72:L72"/>
    <mergeCell ref="C73:D73"/>
    <mergeCell ref="H73:I73"/>
    <mergeCell ref="K73:L73"/>
    <mergeCell ref="C74:D74"/>
    <mergeCell ref="H74:I74"/>
    <mergeCell ref="K74:O74"/>
    <mergeCell ref="C72:D72"/>
    <mergeCell ref="H72:I72"/>
    <mergeCell ref="R78:U78"/>
    <mergeCell ref="A1:A2"/>
    <mergeCell ref="B1:B2"/>
    <mergeCell ref="C1:C2"/>
    <mergeCell ref="C75:D75"/>
    <mergeCell ref="H75:I75"/>
    <mergeCell ref="K75:M75"/>
    <mergeCell ref="C77:D77"/>
    <mergeCell ref="H77:I77"/>
    <mergeCell ref="C70:D70"/>
    <mergeCell ref="H70:I70"/>
    <mergeCell ref="C71:D71"/>
    <mergeCell ref="H71:I71"/>
    <mergeCell ref="F15:G15"/>
    <mergeCell ref="F16:G16"/>
    <mergeCell ref="F17:G17"/>
  </mergeCells>
  <phoneticPr fontId="1"/>
  <conditionalFormatting sqref="B6:B7 D6:G7">
    <cfRule type="cellIs" dxfId="191" priority="54" operator="equal">
      <formula>"未"</formula>
    </cfRule>
    <cfRule type="cellIs" dxfId="190" priority="53" operator="equal">
      <formula>"完了"</formula>
    </cfRule>
  </conditionalFormatting>
  <conditionalFormatting sqref="C10">
    <cfRule type="cellIs" dxfId="189" priority="39" operator="equal">
      <formula>"確認"</formula>
    </cfRule>
    <cfRule type="cellIs" dxfId="188" priority="38" operator="equal">
      <formula>"未"</formula>
    </cfRule>
  </conditionalFormatting>
  <conditionalFormatting sqref="C22">
    <cfRule type="cellIs" dxfId="187" priority="34" operator="equal">
      <formula>"未"</formula>
    </cfRule>
    <cfRule type="cellIs" dxfId="186" priority="33" operator="equal">
      <formula>"謝絶"</formula>
    </cfRule>
    <cfRule type="cellIs" dxfId="185" priority="35" operator="equal">
      <formula>"確認"</formula>
    </cfRule>
  </conditionalFormatting>
  <conditionalFormatting sqref="C35">
    <cfRule type="cellIs" dxfId="184" priority="30" operator="equal">
      <formula>"補償金なし"</formula>
    </cfRule>
    <cfRule type="cellIs" dxfId="183" priority="31" operator="equal">
      <formula>"未"</formula>
    </cfRule>
    <cfRule type="cellIs" dxfId="182" priority="32" operator="equal">
      <formula>"確認"</formula>
    </cfRule>
  </conditionalFormatting>
  <conditionalFormatting sqref="C49">
    <cfRule type="cellIs" dxfId="181" priority="29" operator="equal">
      <formula>"確認"</formula>
    </cfRule>
    <cfRule type="cellIs" dxfId="180" priority="28" operator="equal">
      <formula>"未"</formula>
    </cfRule>
  </conditionalFormatting>
  <conditionalFormatting sqref="C55">
    <cfRule type="colorScale" priority="60">
      <colorScale>
        <cfvo type="min"/>
        <cfvo type="max"/>
        <color rgb="FFFF7128"/>
        <color rgb="FFFFEF9C"/>
      </colorScale>
    </cfRule>
    <cfRule type="cellIs" dxfId="179" priority="59" operator="equal">
      <formula>"OK"</formula>
    </cfRule>
    <cfRule type="cellIs" dxfId="178" priority="58" operator="equal">
      <formula>"未記入（必須）"</formula>
    </cfRule>
  </conditionalFormatting>
  <conditionalFormatting sqref="C62">
    <cfRule type="cellIs" dxfId="177" priority="26" operator="equal">
      <formula>"未"</formula>
    </cfRule>
    <cfRule type="cellIs" dxfId="176" priority="27" operator="equal">
      <formula>"確認"</formula>
    </cfRule>
  </conditionalFormatting>
  <conditionalFormatting sqref="C91">
    <cfRule type="cellIs" dxfId="175" priority="25" operator="equal">
      <formula>"確認"</formula>
    </cfRule>
    <cfRule type="cellIs" dxfId="174" priority="23" operator="equal">
      <formula>"謝絶"</formula>
    </cfRule>
    <cfRule type="cellIs" dxfId="173" priority="24" operator="equal">
      <formula>"未"</formula>
    </cfRule>
  </conditionalFormatting>
  <conditionalFormatting sqref="C99">
    <cfRule type="cellIs" dxfId="172" priority="22" operator="equal">
      <formula>"確認"</formula>
    </cfRule>
    <cfRule type="cellIs" dxfId="171" priority="21" operator="equal">
      <formula>"未"</formula>
    </cfRule>
  </conditionalFormatting>
  <conditionalFormatting sqref="C108">
    <cfRule type="cellIs" dxfId="170" priority="11" operator="equal">
      <formula>"確認"</formula>
    </cfRule>
    <cfRule type="cellIs" dxfId="169" priority="10" operator="equal">
      <formula>"未"</formula>
    </cfRule>
  </conditionalFormatting>
  <conditionalFormatting sqref="C117">
    <cfRule type="cellIs" dxfId="168" priority="9" operator="equal">
      <formula>"確認"</formula>
    </cfRule>
    <cfRule type="cellIs" dxfId="167" priority="8" operator="equal">
      <formula>"未"</formula>
    </cfRule>
  </conditionalFormatting>
  <conditionalFormatting sqref="C126">
    <cfRule type="cellIs" dxfId="166" priority="4" operator="equal">
      <formula>"未"</formula>
    </cfRule>
    <cfRule type="cellIs" dxfId="165" priority="5" operator="equal">
      <formula>"確認"</formula>
    </cfRule>
  </conditionalFormatting>
  <conditionalFormatting sqref="D85">
    <cfRule type="cellIs" dxfId="164" priority="49" operator="equal">
      <formula>"未確認"</formula>
    </cfRule>
    <cfRule type="cellIs" dxfId="163" priority="50" operator="equal">
      <formula>"確認（次へ）"</formula>
    </cfRule>
  </conditionalFormatting>
  <conditionalFormatting sqref="D55:G55">
    <cfRule type="colorScale" priority="57">
      <colorScale>
        <cfvo type="min"/>
        <cfvo type="max"/>
        <color rgb="FFFF7128"/>
        <color rgb="FFFFEF9C"/>
      </colorScale>
    </cfRule>
    <cfRule type="cellIs" dxfId="162" priority="55" operator="equal">
      <formula>"未記入（可能な限り記録）"</formula>
    </cfRule>
    <cfRule type="cellIs" dxfId="161" priority="56" operator="equal">
      <formula>"OK"</formula>
    </cfRule>
  </conditionalFormatting>
  <conditionalFormatting sqref="G110">
    <cfRule type="cellIs" dxfId="160" priority="16" operator="equal">
      <formula>"作成"</formula>
    </cfRule>
    <cfRule type="cellIs" dxfId="159" priority="15" operator="equal">
      <formula>"未"</formula>
    </cfRule>
  </conditionalFormatting>
  <conditionalFormatting sqref="G112">
    <cfRule type="colorScale" priority="14">
      <colorScale>
        <cfvo type="min"/>
        <cfvo type="max"/>
        <color rgb="FFFF7128"/>
        <color rgb="FFFFEF9C"/>
      </colorScale>
    </cfRule>
    <cfRule type="cellIs" dxfId="158" priority="12" operator="equal">
      <formula>"未保存"</formula>
    </cfRule>
    <cfRule type="cellIs" dxfId="157" priority="13" operator="equal">
      <formula>"保存"</formula>
    </cfRule>
  </conditionalFormatting>
  <conditionalFormatting sqref="H55">
    <cfRule type="colorScale" priority="3">
      <colorScale>
        <cfvo type="min"/>
        <cfvo type="max"/>
        <color rgb="FFFF7128"/>
        <color rgb="FFFFEF9C"/>
      </colorScale>
    </cfRule>
    <cfRule type="cellIs" dxfId="156" priority="1" operator="equal">
      <formula>"未記入（必須）"</formula>
    </cfRule>
    <cfRule type="cellIs" dxfId="155" priority="2" operator="equal">
      <formula>"OK"</formula>
    </cfRule>
  </conditionalFormatting>
  <conditionalFormatting sqref="H119">
    <cfRule type="cellIs" dxfId="154" priority="6" operator="equal">
      <formula>"未"</formula>
    </cfRule>
    <cfRule type="cellIs" dxfId="153" priority="7" operator="equal">
      <formula>"作成"</formula>
    </cfRule>
  </conditionalFormatting>
  <conditionalFormatting sqref="H39:I44 I45:I51">
    <cfRule type="cellIs" dxfId="152" priority="63" operator="equal">
      <formula>"完了（次へ）"</formula>
    </cfRule>
  </conditionalFormatting>
  <conditionalFormatting sqref="H39:I44">
    <cfRule type="cellIs" dxfId="151" priority="62" operator="equal">
      <formula>"未確認"</formula>
    </cfRule>
  </conditionalFormatting>
  <conditionalFormatting sqref="I45:I51">
    <cfRule type="cellIs" dxfId="150" priority="61" operator="equal">
      <formula>"未確認"</formula>
    </cfRule>
  </conditionalFormatting>
  <conditionalFormatting sqref="I85">
    <cfRule type="cellIs" dxfId="149" priority="52" operator="equal">
      <formula>"確認（次へ）"</formula>
    </cfRule>
    <cfRule type="cellIs" dxfId="148" priority="51" operator="equal">
      <formula>"未確認"</formula>
    </cfRule>
  </conditionalFormatting>
  <conditionalFormatting sqref="I55:J55">
    <cfRule type="cellIs" dxfId="147" priority="46" operator="equal">
      <formula>"未記入（可能な限り記録）"</formula>
    </cfRule>
    <cfRule type="cellIs" dxfId="146" priority="47" operator="equal">
      <formula>"OK"</formula>
    </cfRule>
    <cfRule type="colorScale" priority="48">
      <colorScale>
        <cfvo type="min"/>
        <cfvo type="max"/>
        <color rgb="FFFF7128"/>
        <color rgb="FFFFEF9C"/>
      </colorScale>
    </cfRule>
  </conditionalFormatting>
  <conditionalFormatting sqref="K55">
    <cfRule type="cellIs" dxfId="145" priority="40" operator="equal">
      <formula>"未記入（必須）"</formula>
    </cfRule>
    <cfRule type="cellIs" dxfId="144" priority="41" operator="equal">
      <formula>"OK"</formula>
    </cfRule>
    <cfRule type="colorScale" priority="42">
      <colorScale>
        <cfvo type="min"/>
        <cfvo type="max"/>
        <color rgb="FFFF7128"/>
        <color rgb="FFFFEF9C"/>
      </colorScale>
    </cfRule>
  </conditionalFormatting>
  <dataValidations count="7">
    <dataValidation type="list" allowBlank="1" showInputMessage="1" showErrorMessage="1" sqref="G110 H119" xr:uid="{DB758709-4FC0-4F61-A323-FB567574E06B}">
      <formula1>$T$1:$T$2</formula1>
    </dataValidation>
    <dataValidation type="list" allowBlank="1" showInputMessage="1" showErrorMessage="1" sqref="C65:D65" xr:uid="{42E5E108-4F2C-4C0D-A7FA-415948B9D620}">
      <formula1>$P$1:$P$4</formula1>
    </dataValidation>
    <dataValidation type="list" allowBlank="1" showInputMessage="1" showErrorMessage="1" sqref="C35" xr:uid="{1480B0CF-7BF8-4A7E-A626-803B0F40922F}">
      <formula1>$N$1:$N$3</formula1>
    </dataValidation>
    <dataValidation type="list" allowBlank="1" showInputMessage="1" showErrorMessage="1" sqref="C22 C91" xr:uid="{99405E06-0C2B-446C-A21A-D8937902B381}">
      <formula1>$M$1:$M$3</formula1>
    </dataValidation>
    <dataValidation type="list" allowBlank="1" showInputMessage="1" showErrorMessage="1" sqref="C10 C49 C62 C99 C108 C117 C126" xr:uid="{07426152-3618-4F51-8234-0EE990371D7B}">
      <formula1>$L$1:$L$2</formula1>
    </dataValidation>
    <dataValidation type="list" allowBlank="1" showInputMessage="1" showErrorMessage="1" sqref="G112" xr:uid="{856A5304-CA91-416C-AD69-5F5FA9F5FAB0}">
      <formula1>$U$1:$U$2</formula1>
    </dataValidation>
    <dataValidation type="list" allowBlank="1" showInputMessage="1" showErrorMessage="1" sqref="E77 J77" xr:uid="{547FB2E8-F667-40E1-A41D-257466924485}">
      <formula1>$R$1:$R$2</formula1>
    </dataValidation>
  </dataValidations>
  <hyperlinks>
    <hyperlink ref="G39" r:id="rId1" xr:uid="{69A8BFF3-4EF7-4950-A00B-224B96371CA0}"/>
    <hyperlink ref="G38" r:id="rId2" xr:uid="{ECF70B2D-734C-4080-9400-8B078A07EF91}"/>
    <hyperlink ref="C5" location="管理シート!A1" display="該当ページへ移動" xr:uid="{E8A8BC66-7D19-4F6C-A48F-398836C5DAC7}"/>
    <hyperlink ref="D5" location="資料①!A1" display="該当ページへ移動" xr:uid="{886A9AAE-58B0-4F91-A065-2CA332EECA58}"/>
    <hyperlink ref="F5" location="資料③!A1" display="該当ページへ移動" xr:uid="{8EF72E2A-56A3-4192-BDB9-83D6403BE75A}"/>
    <hyperlink ref="G5" location="資料④!A1" display="該当ページへ移動" xr:uid="{E1D7C49C-9D2E-45F5-80E0-93B696CB8F9D}"/>
    <hyperlink ref="H5" location="資料⑤!A1" display="該当ページへ移動" xr:uid="{B79084ED-1391-4A64-86D1-2FA5C212AFCA}"/>
  </hyperlinks>
  <pageMargins left="0.7" right="0.7" top="0.75" bottom="0.75" header="0.3" footer="0.3"/>
  <pageSetup paperSize="9" scale="79" fitToHeight="0" orientation="landscape" r:id="rId3"/>
  <drawing r:id="rId4"/>
  <legacyDrawing r:id="rId5"/>
  <oleObjects>
    <mc:AlternateContent xmlns:mc="http://schemas.openxmlformats.org/markup-compatibility/2006">
      <mc:Choice Requires="x14">
        <oleObject progId="Word.Document.12" shapeId="24577" r:id="rId6">
          <objectPr defaultSize="0" r:id="rId7">
            <anchor moveWithCells="1">
              <from>
                <xdr:col>9</xdr:col>
                <xdr:colOff>594360</xdr:colOff>
                <xdr:row>34</xdr:row>
                <xdr:rowOff>297180</xdr:rowOff>
              </from>
              <to>
                <xdr:col>18</xdr:col>
                <xdr:colOff>167640</xdr:colOff>
                <xdr:row>40</xdr:row>
                <xdr:rowOff>335280</xdr:rowOff>
              </to>
            </anchor>
          </objectPr>
        </oleObject>
      </mc:Choice>
      <mc:Fallback>
        <oleObject progId="Word.Document.12" shapeId="24577" r:id="rId6"/>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4353B-CBEC-4BA1-9D86-E86928B485DE}">
  <sheetPr>
    <pageSetUpPr fitToPage="1"/>
  </sheetPr>
  <dimension ref="A1:AB129"/>
  <sheetViews>
    <sheetView topLeftCell="A108" workbookViewId="0">
      <selection activeCell="D120" sqref="D120"/>
    </sheetView>
  </sheetViews>
  <sheetFormatPr defaultColWidth="8.75" defaultRowHeight="18"/>
  <cols>
    <col min="1" max="1" width="8.75" style="2"/>
    <col min="2" max="3" width="13.625" style="2" customWidth="1"/>
    <col min="4" max="11" width="12.75" style="2" customWidth="1"/>
    <col min="12" max="13" width="8.75" style="2"/>
    <col min="14" max="14" width="8.75" style="21"/>
    <col min="15" max="16" width="8.75" style="2"/>
    <col min="17" max="17" width="63.375" style="2" customWidth="1"/>
    <col min="18" max="16384" width="8.75" style="2"/>
  </cols>
  <sheetData>
    <row r="1" spans="1:21" ht="18.600000000000001" thickTop="1">
      <c r="A1" s="148" t="s">
        <v>148</v>
      </c>
      <c r="B1" s="149" t="s">
        <v>14</v>
      </c>
      <c r="C1" s="151"/>
      <c r="L1" s="117" t="s">
        <v>53</v>
      </c>
      <c r="M1" s="117" t="s">
        <v>53</v>
      </c>
      <c r="N1" s="117" t="s">
        <v>53</v>
      </c>
      <c r="O1" s="117" t="s">
        <v>54</v>
      </c>
      <c r="P1" s="117" t="s">
        <v>55</v>
      </c>
      <c r="Q1" s="117">
        <v>1</v>
      </c>
      <c r="R1" s="117" t="s">
        <v>56</v>
      </c>
      <c r="S1" s="117" t="s">
        <v>57</v>
      </c>
      <c r="T1" s="117" t="s">
        <v>53</v>
      </c>
      <c r="U1" s="117" t="s">
        <v>58</v>
      </c>
    </row>
    <row r="2" spans="1:21" ht="18.600000000000001" thickBot="1">
      <c r="A2" s="148"/>
      <c r="B2" s="150"/>
      <c r="C2" s="152"/>
      <c r="E2" s="24"/>
      <c r="L2" s="117" t="s">
        <v>59</v>
      </c>
      <c r="M2" s="117" t="s">
        <v>59</v>
      </c>
      <c r="N2" s="117" t="s">
        <v>59</v>
      </c>
      <c r="O2" s="117" t="s">
        <v>60</v>
      </c>
      <c r="P2" s="117" t="s">
        <v>61</v>
      </c>
      <c r="Q2" s="117">
        <v>2</v>
      </c>
      <c r="R2" s="117" t="s">
        <v>62</v>
      </c>
      <c r="S2" s="117" t="s">
        <v>0</v>
      </c>
      <c r="T2" s="117" t="s">
        <v>63</v>
      </c>
      <c r="U2" s="117" t="s">
        <v>64</v>
      </c>
    </row>
    <row r="3" spans="1:21" ht="18.600000000000001" thickBot="1">
      <c r="L3" s="117"/>
      <c r="M3" s="117" t="s">
        <v>65</v>
      </c>
      <c r="N3" s="117" t="s">
        <v>66</v>
      </c>
      <c r="O3" s="117"/>
      <c r="P3" s="117" t="s">
        <v>67</v>
      </c>
      <c r="Q3" s="117">
        <v>3</v>
      </c>
      <c r="R3" s="117"/>
      <c r="S3" s="117"/>
      <c r="T3" s="117"/>
      <c r="U3" s="117"/>
    </row>
    <row r="4" spans="1:21" s="3" customFormat="1" ht="30" customHeight="1" thickTop="1">
      <c r="A4" s="148" t="s">
        <v>68</v>
      </c>
      <c r="B4" s="36" t="s">
        <v>2</v>
      </c>
      <c r="C4" s="19" t="s">
        <v>69</v>
      </c>
      <c r="D4" s="19" t="s">
        <v>70</v>
      </c>
      <c r="E4" s="19" t="s">
        <v>71</v>
      </c>
      <c r="F4" s="63" t="s">
        <v>72</v>
      </c>
      <c r="G4" s="19" t="s">
        <v>73</v>
      </c>
      <c r="H4" s="19" t="s">
        <v>74</v>
      </c>
      <c r="I4" s="2"/>
      <c r="J4" s="2"/>
      <c r="K4" s="2"/>
      <c r="L4" s="22"/>
      <c r="M4" s="22"/>
      <c r="N4" s="22" t="s">
        <v>0</v>
      </c>
      <c r="O4" s="22"/>
      <c r="P4" s="117" t="s">
        <v>75</v>
      </c>
      <c r="Q4" s="22">
        <v>4</v>
      </c>
      <c r="R4" s="22"/>
      <c r="S4" s="22"/>
      <c r="T4" s="22"/>
      <c r="U4" s="22"/>
    </row>
    <row r="5" spans="1:21" s="3" customFormat="1" ht="10.9" customHeight="1" thickBot="1">
      <c r="A5" s="148"/>
      <c r="B5" s="116" t="str">
        <f>HYPERLINK("#利用者登録!B3","該当箇所へ移動")</f>
        <v>該当箇所へ移動</v>
      </c>
      <c r="C5" s="52" t="s">
        <v>76</v>
      </c>
      <c r="D5" s="18" t="s">
        <v>76</v>
      </c>
      <c r="E5" s="18" t="s">
        <v>76</v>
      </c>
      <c r="F5" s="85"/>
      <c r="G5" s="18" t="s">
        <v>76</v>
      </c>
      <c r="H5" s="18" t="s">
        <v>76</v>
      </c>
      <c r="I5" s="2"/>
      <c r="J5" s="2"/>
      <c r="K5" s="2"/>
      <c r="N5" s="22" t="s">
        <v>57</v>
      </c>
    </row>
    <row r="6" spans="1:21" s="9" customFormat="1" ht="18.600000000000001" thickTop="1">
      <c r="B6" s="20"/>
      <c r="D6" s="20"/>
      <c r="E6" s="20"/>
      <c r="F6" s="20"/>
      <c r="G6" s="20"/>
      <c r="H6" s="2"/>
      <c r="I6" s="2"/>
      <c r="J6" s="2"/>
      <c r="K6" s="2"/>
      <c r="N6" s="23"/>
    </row>
    <row r="7" spans="1:21" s="9" customFormat="1">
      <c r="B7" s="20"/>
      <c r="D7" s="20"/>
      <c r="E7" s="20"/>
      <c r="F7" s="20"/>
      <c r="G7" s="20"/>
      <c r="H7" s="2"/>
      <c r="I7" s="2"/>
      <c r="J7" s="2"/>
      <c r="K7" s="2"/>
      <c r="N7" s="23"/>
    </row>
    <row r="8" spans="1:21">
      <c r="B8" s="93" t="s">
        <v>77</v>
      </c>
      <c r="E8" s="153"/>
      <c r="F8" s="154"/>
      <c r="G8" s="154"/>
      <c r="H8" s="154"/>
      <c r="J8" s="11"/>
    </row>
    <row r="9" spans="1:21" ht="18.600000000000001" thickBot="1">
      <c r="C9" s="90" t="s">
        <v>9</v>
      </c>
      <c r="F9" s="5"/>
    </row>
    <row r="10" spans="1:21" ht="30" customHeight="1" thickTop="1" thickBot="1">
      <c r="B10" s="1" t="s">
        <v>78</v>
      </c>
      <c r="C10" s="4" t="s">
        <v>53</v>
      </c>
    </row>
    <row r="11" spans="1:21" ht="10.15" customHeight="1" thickTop="1">
      <c r="B11" s="7"/>
      <c r="E11" s="153"/>
      <c r="F11" s="154"/>
      <c r="G11" s="154"/>
      <c r="H11" s="154"/>
    </row>
    <row r="12" spans="1:21" ht="18.600000000000001" thickBot="1">
      <c r="B12" s="93"/>
      <c r="E12" s="153" t="s">
        <v>79</v>
      </c>
      <c r="F12" s="154"/>
      <c r="G12" s="154"/>
      <c r="H12" s="154"/>
      <c r="J12" s="11"/>
    </row>
    <row r="13" spans="1:21" ht="19.149999999999999" thickTop="1" thickBot="1">
      <c r="C13" s="7"/>
      <c r="E13" s="17" t="s">
        <v>80</v>
      </c>
      <c r="F13" s="173"/>
      <c r="G13" s="174"/>
      <c r="J13" s="11"/>
    </row>
    <row r="14" spans="1:21" ht="19.149999999999999" thickTop="1" thickBot="1">
      <c r="E14" s="17" t="s">
        <v>81</v>
      </c>
      <c r="F14" s="173"/>
      <c r="G14" s="174"/>
      <c r="J14" s="11"/>
    </row>
    <row r="15" spans="1:21" ht="19.149999999999999" thickTop="1" thickBot="1">
      <c r="E15" s="17" t="s">
        <v>82</v>
      </c>
      <c r="F15" s="173"/>
      <c r="G15" s="174"/>
      <c r="J15" s="11"/>
    </row>
    <row r="16" spans="1:21" ht="19.149999999999999" thickTop="1" thickBot="1">
      <c r="E16" s="17" t="s">
        <v>83</v>
      </c>
      <c r="F16" s="173"/>
      <c r="G16" s="174"/>
      <c r="J16" s="11"/>
    </row>
    <row r="17" spans="2:14" ht="19.149999999999999" thickTop="1" thickBot="1">
      <c r="E17" s="17" t="s">
        <v>84</v>
      </c>
      <c r="F17" s="173"/>
      <c r="G17" s="174"/>
      <c r="J17" s="11"/>
    </row>
    <row r="18" spans="2:14" ht="39" customHeight="1" thickTop="1"/>
    <row r="19" spans="2:14" ht="18" customHeight="1"/>
    <row r="20" spans="2:14" ht="18" customHeight="1">
      <c r="B20" s="93" t="s">
        <v>85</v>
      </c>
    </row>
    <row r="21" spans="2:14" ht="15" customHeight="1" thickBot="1">
      <c r="C21" s="90" t="s">
        <v>9</v>
      </c>
    </row>
    <row r="22" spans="2:14" ht="30" customHeight="1" thickTop="1" thickBot="1">
      <c r="B22" s="1" t="s">
        <v>78</v>
      </c>
      <c r="C22" s="4" t="s">
        <v>53</v>
      </c>
      <c r="M22" s="21"/>
      <c r="N22" s="2"/>
    </row>
    <row r="23" spans="2:14" ht="10.15" customHeight="1" thickTop="1" thickBot="1">
      <c r="C23" s="7"/>
      <c r="M23" s="21"/>
      <c r="N23" s="2"/>
    </row>
    <row r="24" spans="2:14" ht="18.399999999999999" customHeight="1" thickTop="1" thickBot="1">
      <c r="B24" s="93"/>
      <c r="E24" s="69" t="s">
        <v>144</v>
      </c>
      <c r="F24" s="70"/>
      <c r="G24" s="70"/>
      <c r="H24" s="70"/>
      <c r="I24" s="88"/>
      <c r="J24" s="11"/>
      <c r="M24" s="21"/>
      <c r="N24" s="2"/>
    </row>
    <row r="25" spans="2:14" ht="19.149999999999999" thickTop="1" thickBot="1">
      <c r="C25" s="7"/>
      <c r="E25" s="71"/>
      <c r="F25" s="122" t="s">
        <v>145</v>
      </c>
      <c r="G25" s="123"/>
      <c r="H25" s="123"/>
      <c r="I25" s="124"/>
      <c r="J25" s="11"/>
      <c r="M25" s="21"/>
      <c r="N25" s="2"/>
    </row>
    <row r="26" spans="2:14" ht="18.600000000000001" thickTop="1">
      <c r="E26" s="72" t="s">
        <v>88</v>
      </c>
      <c r="I26" s="73"/>
      <c r="M26" s="21"/>
      <c r="N26" s="2"/>
    </row>
    <row r="27" spans="2:14">
      <c r="E27" s="72" t="s">
        <v>89</v>
      </c>
      <c r="I27" s="73"/>
      <c r="M27" s="21"/>
      <c r="N27" s="2"/>
    </row>
    <row r="28" spans="2:14">
      <c r="E28" s="72" t="s">
        <v>90</v>
      </c>
      <c r="I28" s="73"/>
      <c r="M28" s="21"/>
      <c r="N28" s="2"/>
    </row>
    <row r="29" spans="2:14" ht="18.600000000000001" thickBot="1">
      <c r="E29" s="74" t="s">
        <v>91</v>
      </c>
      <c r="F29" s="75"/>
      <c r="G29" s="75"/>
      <c r="H29" s="75"/>
      <c r="I29" s="76"/>
      <c r="M29" s="21"/>
      <c r="N29" s="2"/>
    </row>
    <row r="30" spans="2:14" ht="18.600000000000001" thickTop="1">
      <c r="E30" s="12"/>
      <c r="M30" s="21"/>
      <c r="N30" s="2"/>
    </row>
    <row r="31" spans="2:14">
      <c r="E31" s="12"/>
      <c r="M31" s="21"/>
      <c r="N31" s="2"/>
    </row>
    <row r="32" spans="2:14">
      <c r="E32" s="12"/>
      <c r="M32" s="21"/>
      <c r="N32" s="2"/>
    </row>
    <row r="33" spans="2:14">
      <c r="B33" s="93" t="s">
        <v>92</v>
      </c>
      <c r="E33" s="12"/>
      <c r="M33" s="21"/>
      <c r="N33" s="2"/>
    </row>
    <row r="34" spans="2:14" ht="18.600000000000001" thickBot="1">
      <c r="C34" s="90" t="s">
        <v>9</v>
      </c>
      <c r="E34" s="12"/>
      <c r="M34" s="21"/>
      <c r="N34" s="2"/>
    </row>
    <row r="35" spans="2:14" ht="30" customHeight="1" thickTop="1" thickBot="1">
      <c r="B35" s="1" t="s">
        <v>78</v>
      </c>
      <c r="C35" s="4" t="s">
        <v>53</v>
      </c>
      <c r="M35" s="21"/>
      <c r="N35" s="2"/>
    </row>
    <row r="36" spans="2:14" ht="10.15" customHeight="1" thickTop="1">
      <c r="M36" s="21"/>
      <c r="N36" s="2"/>
    </row>
    <row r="37" spans="2:14">
      <c r="B37" s="93"/>
      <c r="E37" s="12" t="s">
        <v>93</v>
      </c>
      <c r="J37" s="11"/>
      <c r="M37" s="21"/>
      <c r="N37" s="2"/>
    </row>
    <row r="38" spans="2:14">
      <c r="C38" s="7"/>
      <c r="E38" s="16" t="s">
        <v>94</v>
      </c>
      <c r="F38" s="6"/>
      <c r="G38" s="25" t="s">
        <v>95</v>
      </c>
      <c r="M38" s="21"/>
      <c r="N38" s="2"/>
    </row>
    <row r="39" spans="2:14">
      <c r="E39" s="16" t="s">
        <v>96</v>
      </c>
      <c r="F39" s="6"/>
      <c r="G39" s="25" t="s">
        <v>97</v>
      </c>
      <c r="M39" s="21"/>
      <c r="N39" s="2"/>
    </row>
    <row r="40" spans="2:14">
      <c r="E40" s="16"/>
      <c r="F40" s="6"/>
      <c r="G40" s="25"/>
      <c r="M40" s="21"/>
      <c r="N40" s="2"/>
    </row>
    <row r="41" spans="2:14" ht="32.450000000000003">
      <c r="D41" s="97" t="s">
        <v>98</v>
      </c>
      <c r="E41" s="95" t="s">
        <v>99</v>
      </c>
      <c r="F41" s="6"/>
      <c r="G41" s="5" t="s">
        <v>100</v>
      </c>
      <c r="M41" s="21"/>
      <c r="N41" s="2"/>
    </row>
    <row r="42" spans="2:14">
      <c r="D42" s="78"/>
      <c r="E42" s="78"/>
      <c r="F42" s="77" t="s">
        <v>101</v>
      </c>
      <c r="G42" s="79" t="str">
        <f>IF(D42="","著作権あり",IF(D42&lt;=1967,F43,IF(E42-D42&gt;0,F45,IF(D42&gt;=1968,"著作権あり","著作権あり"))))</f>
        <v>著作権あり</v>
      </c>
      <c r="M42" s="21"/>
      <c r="N42" s="2"/>
    </row>
    <row r="43" spans="2:14">
      <c r="B43" s="164" t="s">
        <v>102</v>
      </c>
      <c r="C43" s="164"/>
      <c r="D43" s="96" t="s">
        <v>103</v>
      </c>
      <c r="E43" s="16">
        <f ca="1">C44-E42</f>
        <v>2024</v>
      </c>
      <c r="F43" s="98" t="str">
        <f>IF(E42&lt;=1967,"著作権なし",IF(E43&gt;70,"著作権なし","著作権あり"))</f>
        <v>著作権なし</v>
      </c>
      <c r="G43" s="25"/>
      <c r="M43" s="21"/>
      <c r="N43" s="2"/>
    </row>
    <row r="44" spans="2:14">
      <c r="B44" s="99">
        <f ca="1">NOW()</f>
        <v>45428.420369212959</v>
      </c>
      <c r="C44" s="100">
        <f ca="1">YEAR(B44)</f>
        <v>2024</v>
      </c>
      <c r="D44" s="96" t="s">
        <v>104</v>
      </c>
      <c r="E44" s="16">
        <f ca="1">C44-D42</f>
        <v>2024</v>
      </c>
      <c r="F44" s="98" t="str">
        <f ca="1">IF(E44&gt;70,"著作権なし","著作権あり")</f>
        <v>著作権なし</v>
      </c>
      <c r="G44" s="25"/>
      <c r="M44" s="21"/>
      <c r="N44" s="2"/>
    </row>
    <row r="45" spans="2:14" ht="18" customHeight="1">
      <c r="F45" s="98" t="str">
        <f ca="1">IF(E43&gt;70,"著作権なし","著作権あり")</f>
        <v>著作権なし</v>
      </c>
      <c r="G45" s="25"/>
      <c r="M45" s="21"/>
      <c r="N45" s="2"/>
    </row>
    <row r="46" spans="2:14" ht="35.65" customHeight="1">
      <c r="D46" s="16"/>
      <c r="E46" s="16"/>
      <c r="F46" s="6"/>
      <c r="G46" s="25"/>
      <c r="M46" s="21"/>
      <c r="N46" s="2"/>
    </row>
    <row r="47" spans="2:14" ht="18" customHeight="1">
      <c r="B47" s="93" t="s">
        <v>105</v>
      </c>
      <c r="D47" s="16"/>
      <c r="E47" s="16"/>
      <c r="F47" s="6"/>
      <c r="G47" s="25"/>
      <c r="M47" s="21"/>
      <c r="N47" s="2"/>
    </row>
    <row r="48" spans="2:14" ht="15" customHeight="1" thickBot="1">
      <c r="C48" s="90" t="s">
        <v>9</v>
      </c>
      <c r="E48" s="16"/>
      <c r="F48" s="6"/>
      <c r="G48" s="25"/>
      <c r="M48" s="21"/>
      <c r="N48" s="2"/>
    </row>
    <row r="49" spans="2:14" ht="29.45" customHeight="1" thickTop="1" thickBot="1">
      <c r="B49" s="1" t="s">
        <v>78</v>
      </c>
      <c r="C49" s="4" t="s">
        <v>53</v>
      </c>
      <c r="E49" s="16"/>
      <c r="F49" s="6"/>
      <c r="G49" s="25"/>
      <c r="M49" s="21"/>
      <c r="N49" s="2"/>
    </row>
    <row r="50" spans="2:14" ht="10.15" customHeight="1" thickTop="1">
      <c r="E50" s="16"/>
      <c r="F50" s="6"/>
      <c r="G50" s="25"/>
      <c r="M50" s="21"/>
      <c r="N50" s="2"/>
    </row>
    <row r="51" spans="2:14" ht="10.15" customHeight="1">
      <c r="E51" s="16"/>
      <c r="F51" s="6"/>
      <c r="G51" s="25"/>
      <c r="M51" s="21"/>
      <c r="N51" s="2"/>
    </row>
    <row r="52" spans="2:14">
      <c r="B52" s="93"/>
      <c r="C52" s="7"/>
      <c r="E52" s="16"/>
      <c r="G52" s="15"/>
      <c r="M52" s="21"/>
      <c r="N52" s="2"/>
    </row>
    <row r="53" spans="2:14" ht="45">
      <c r="C53" s="38" t="s">
        <v>106</v>
      </c>
      <c r="D53" s="38" t="s">
        <v>107</v>
      </c>
      <c r="E53" s="38" t="s">
        <v>36</v>
      </c>
      <c r="F53" s="38" t="s">
        <v>37</v>
      </c>
      <c r="G53" s="38" t="s">
        <v>38</v>
      </c>
      <c r="H53" s="38" t="s">
        <v>39</v>
      </c>
      <c r="I53" s="38" t="s">
        <v>40</v>
      </c>
      <c r="J53" s="38" t="s">
        <v>41</v>
      </c>
      <c r="K53" s="38" t="s">
        <v>42</v>
      </c>
      <c r="M53" s="21"/>
      <c r="N53" s="2"/>
    </row>
    <row r="54" spans="2:14" ht="28.9" customHeight="1" thickBot="1">
      <c r="C54" s="39"/>
      <c r="D54" s="39"/>
      <c r="E54" s="40"/>
      <c r="F54" s="39"/>
      <c r="G54" s="41"/>
      <c r="H54" s="120"/>
      <c r="I54" s="121"/>
      <c r="J54" s="39"/>
      <c r="K54" s="39"/>
      <c r="M54" s="21"/>
      <c r="N54" s="2"/>
    </row>
    <row r="55" spans="2:14" ht="19.149999999999999" thickTop="1" thickBot="1">
      <c r="C55" s="87" t="s">
        <v>48</v>
      </c>
      <c r="D55" s="86" t="s">
        <v>49</v>
      </c>
      <c r="E55" s="86" t="s">
        <v>49</v>
      </c>
      <c r="F55" s="86" t="s">
        <v>49</v>
      </c>
      <c r="G55" s="86" t="s">
        <v>49</v>
      </c>
      <c r="H55" s="87" t="s">
        <v>108</v>
      </c>
      <c r="I55" s="86" t="s">
        <v>49</v>
      </c>
      <c r="J55" s="86" t="s">
        <v>49</v>
      </c>
      <c r="K55" s="87" t="s">
        <v>48</v>
      </c>
      <c r="M55" s="21"/>
      <c r="N55" s="2"/>
    </row>
    <row r="56" spans="2:14" ht="18.600000000000001" thickTop="1">
      <c r="M56" s="21"/>
      <c r="N56" s="2"/>
    </row>
    <row r="57" spans="2:14">
      <c r="M57" s="21"/>
      <c r="N57" s="2"/>
    </row>
    <row r="58" spans="2:14">
      <c r="M58" s="21"/>
      <c r="N58" s="2"/>
    </row>
    <row r="59" spans="2:14">
      <c r="M59" s="21"/>
      <c r="N59" s="2"/>
    </row>
    <row r="60" spans="2:14">
      <c r="B60" s="93" t="s">
        <v>109</v>
      </c>
      <c r="M60" s="21"/>
      <c r="N60" s="2"/>
    </row>
    <row r="61" spans="2:14" ht="18.600000000000001" thickBot="1">
      <c r="C61" s="90" t="s">
        <v>9</v>
      </c>
      <c r="G61" s="5"/>
    </row>
    <row r="62" spans="2:14" ht="30" customHeight="1" thickTop="1" thickBot="1">
      <c r="B62" s="1" t="s">
        <v>78</v>
      </c>
      <c r="C62" s="4" t="s">
        <v>53</v>
      </c>
    </row>
    <row r="63" spans="2:14" ht="10.15" customHeight="1" thickTop="1"/>
    <row r="64" spans="2:14" ht="18.600000000000001" thickBot="1">
      <c r="B64" s="101" t="s">
        <v>110</v>
      </c>
    </row>
    <row r="65" spans="2:28" ht="28.5" customHeight="1" thickBot="1">
      <c r="B65" s="102" t="s">
        <v>111</v>
      </c>
      <c r="C65" s="162"/>
      <c r="D65" s="163"/>
    </row>
    <row r="66" spans="2:28">
      <c r="C66" s="7"/>
      <c r="F66" s="11"/>
    </row>
    <row r="67" spans="2:28">
      <c r="C67" s="21" t="str">
        <f>IFERROR(VLOOKUP(C65,$P$1:$Q$4,2,FALSE),"未入力")</f>
        <v>未入力</v>
      </c>
      <c r="D67" s="7"/>
      <c r="F67" s="11"/>
    </row>
    <row r="68" spans="2:28">
      <c r="D68" s="7"/>
      <c r="F68" s="11"/>
      <c r="G68" s="11"/>
      <c r="H68" s="11" t="s">
        <v>112</v>
      </c>
      <c r="I68" s="21"/>
      <c r="K68" s="125" t="s">
        <v>113</v>
      </c>
    </row>
    <row r="69" spans="2:28">
      <c r="D69" s="7"/>
      <c r="F69" s="11"/>
    </row>
    <row r="70" spans="2:28" ht="18.600000000000001" thickBot="1">
      <c r="C70" s="166" t="s">
        <v>146</v>
      </c>
      <c r="D70" s="167"/>
      <c r="F70" s="11"/>
      <c r="H70" s="166" t="s">
        <v>115</v>
      </c>
      <c r="I70" s="167"/>
    </row>
    <row r="71" spans="2:28">
      <c r="C71" s="168" t="s">
        <v>116</v>
      </c>
      <c r="D71" s="169"/>
      <c r="E71" s="53" t="s">
        <v>117</v>
      </c>
      <c r="F71" s="11"/>
      <c r="H71" s="168" t="s">
        <v>116</v>
      </c>
      <c r="I71" s="169"/>
      <c r="J71" s="53" t="s">
        <v>117</v>
      </c>
      <c r="M71" s="51"/>
    </row>
    <row r="72" spans="2:28" ht="21" customHeight="1">
      <c r="C72" s="142" t="s">
        <v>118</v>
      </c>
      <c r="D72" s="143"/>
      <c r="E72" s="80" t="str">
        <f>IF(OR(C67=1,C67=2,C67=4),C65,"")</f>
        <v/>
      </c>
      <c r="F72" s="106">
        <f>IF(E72="",0,1)</f>
        <v>0</v>
      </c>
      <c r="H72" s="142" t="s">
        <v>118</v>
      </c>
      <c r="I72" s="143"/>
      <c r="J72" s="105" t="str">
        <f>IF(C67=3,C65,"")</f>
        <v/>
      </c>
      <c r="K72" s="159">
        <f>IF(J72="",0,1)</f>
        <v>0</v>
      </c>
      <c r="L72" s="160"/>
      <c r="M72" s="108"/>
      <c r="O72" s="21"/>
    </row>
    <row r="73" spans="2:28" ht="18.600000000000001" thickBot="1">
      <c r="C73" s="155" t="s">
        <v>119</v>
      </c>
      <c r="D73" s="156"/>
      <c r="E73" s="56"/>
      <c r="F73" s="106">
        <f>COUNT(E73)</f>
        <v>0</v>
      </c>
      <c r="H73" s="142" t="s">
        <v>120</v>
      </c>
      <c r="I73" s="143"/>
      <c r="J73" s="55"/>
      <c r="K73" s="144"/>
      <c r="L73" s="145"/>
      <c r="M73" s="108"/>
      <c r="O73" s="21"/>
    </row>
    <row r="74" spans="2:28">
      <c r="C74" s="165"/>
      <c r="D74" s="165"/>
      <c r="E74" s="81"/>
      <c r="F74" s="11"/>
      <c r="H74" s="142" t="s">
        <v>119</v>
      </c>
      <c r="I74" s="143"/>
      <c r="J74" s="55"/>
      <c r="K74" s="157"/>
      <c r="L74" s="158"/>
      <c r="M74" s="158"/>
      <c r="N74" s="175"/>
      <c r="O74" s="175"/>
    </row>
    <row r="75" spans="2:28" ht="18.600000000000001" thickBot="1">
      <c r="C75" s="161"/>
      <c r="D75" s="161"/>
      <c r="E75" s="11"/>
      <c r="F75" s="11"/>
      <c r="H75" s="155" t="s">
        <v>121</v>
      </c>
      <c r="I75" s="156"/>
      <c r="J75" s="56"/>
      <c r="K75" s="157">
        <f>COUNT(J73:J75)</f>
        <v>0</v>
      </c>
      <c r="L75" s="158"/>
      <c r="M75" s="158"/>
      <c r="O75" s="21"/>
    </row>
    <row r="76" spans="2:28" ht="18.600000000000001" thickBot="1">
      <c r="C76" s="82"/>
      <c r="D76" s="83"/>
      <c r="E76" s="77"/>
      <c r="F76" s="11"/>
      <c r="H76" s="54"/>
      <c r="I76" s="83"/>
      <c r="J76" s="54"/>
      <c r="M76" s="51"/>
      <c r="V76" s="21">
        <v>6</v>
      </c>
      <c r="W76" s="21">
        <v>7</v>
      </c>
      <c r="X76" s="21">
        <v>8</v>
      </c>
      <c r="Y76" s="21">
        <v>9</v>
      </c>
      <c r="Z76" s="21">
        <v>10</v>
      </c>
    </row>
    <row r="77" spans="2:28" ht="18.399999999999999" customHeight="1" thickBot="1">
      <c r="C77" s="161" t="s">
        <v>147</v>
      </c>
      <c r="D77" s="161"/>
      <c r="E77" s="103" t="s">
        <v>56</v>
      </c>
      <c r="F77" s="11"/>
      <c r="H77" s="161" t="s">
        <v>147</v>
      </c>
      <c r="I77" s="161"/>
      <c r="J77" s="103" t="s">
        <v>56</v>
      </c>
      <c r="K77" s="21"/>
      <c r="L77" s="21"/>
      <c r="M77" s="21"/>
      <c r="V77" s="21"/>
      <c r="W77" s="146" t="s">
        <v>123</v>
      </c>
      <c r="X77" s="147"/>
      <c r="Y77" s="147"/>
      <c r="Z77" s="147"/>
    </row>
    <row r="78" spans="2:28" ht="18.600000000000001" thickBot="1">
      <c r="C78" s="82"/>
      <c r="D78" s="83"/>
      <c r="E78" s="77"/>
      <c r="F78" s="11"/>
      <c r="H78" s="54"/>
      <c r="I78" s="83"/>
      <c r="J78" s="54"/>
      <c r="M78" s="51"/>
      <c r="Q78" s="21"/>
      <c r="R78" s="146" t="s">
        <v>124</v>
      </c>
      <c r="S78" s="146"/>
      <c r="T78" s="146"/>
      <c r="U78" s="146"/>
      <c r="V78" s="129"/>
      <c r="W78" s="112" t="s">
        <v>44</v>
      </c>
      <c r="X78" s="112" t="s">
        <v>45</v>
      </c>
      <c r="Y78" s="112" t="s">
        <v>46</v>
      </c>
      <c r="Z78" s="112" t="s">
        <v>47</v>
      </c>
      <c r="AA78" s="111"/>
      <c r="AB78" s="111"/>
    </row>
    <row r="79" spans="2:28" ht="18.600000000000001" thickBot="1">
      <c r="C79" s="17" t="s">
        <v>125</v>
      </c>
      <c r="D79" s="57" t="str">
        <f>IF(E72="","",IF(E77="必要なし",0,IF(F73=0,"入力漏れあり",IFERROR(VLOOKUP(E72,$Q$79:$U$82,5,FALSE),""))))</f>
        <v/>
      </c>
      <c r="E79" s="17" t="s">
        <v>126</v>
      </c>
      <c r="F79" s="11"/>
      <c r="H79" s="17" t="s">
        <v>125</v>
      </c>
      <c r="I79" s="57" t="str">
        <f>IF(J72="","",IF(J77="必要なし",0,IF(K75&lt;3,"入力漏れあり",IFERROR(VLOOKUP(J72,$Q$79:$U$82,5,FALSE),""))))</f>
        <v/>
      </c>
      <c r="J79" s="17" t="s">
        <v>126</v>
      </c>
      <c r="Q79" s="109" t="s">
        <v>55</v>
      </c>
      <c r="R79" s="98" t="str">
        <f>IF(E72=Q79,E73,"-")</f>
        <v>-</v>
      </c>
      <c r="S79" s="98" t="str">
        <f>IF(R79="-","-",1)</f>
        <v>-</v>
      </c>
      <c r="T79" s="98" t="str">
        <f>IF(S79="-","-",R79-1)</f>
        <v>-</v>
      </c>
      <c r="U79" s="110" t="str">
        <f>IF(T79="-","-",(S79*500)+(T79*100))</f>
        <v>-</v>
      </c>
      <c r="V79" s="110" t="s">
        <v>55</v>
      </c>
      <c r="W79" s="129" t="str">
        <f>IF(E73="","-",E73)</f>
        <v>-</v>
      </c>
      <c r="X79" s="129" t="str">
        <f>IF(D79="","-",D79)</f>
        <v>-</v>
      </c>
      <c r="Y79" s="129" t="str">
        <f>IF(X79="-","-",X79*0.1)</f>
        <v>-</v>
      </c>
      <c r="Z79" s="129" t="str">
        <f>IF(X79="-","-",X79+Y79)</f>
        <v>-</v>
      </c>
    </row>
    <row r="80" spans="2:28" ht="18.600000000000001" thickBot="1">
      <c r="C80" s="17" t="s">
        <v>127</v>
      </c>
      <c r="D80" s="58" t="str">
        <f>IF(D79="","",IF(F73=1,D79*1.1,"入力漏れあり"))</f>
        <v/>
      </c>
      <c r="E80" s="17" t="s">
        <v>126</v>
      </c>
      <c r="F80" s="11"/>
      <c r="H80" s="17" t="s">
        <v>127</v>
      </c>
      <c r="I80" s="58" t="str">
        <f>IF(I79="","",IF(K75=3,I79*1.1,"入力漏れあり"))</f>
        <v/>
      </c>
      <c r="J80" s="17" t="s">
        <v>126</v>
      </c>
      <c r="Q80" s="109" t="s">
        <v>128</v>
      </c>
      <c r="R80" s="98" t="str">
        <f>IF(E72=Q80,E73,"-")</f>
        <v>-</v>
      </c>
      <c r="S80" s="98" t="str">
        <f>IF(R80="-","-",1)</f>
        <v>-</v>
      </c>
      <c r="T80" s="98" t="str">
        <f>IF(S80="-","-",R80-1)</f>
        <v>-</v>
      </c>
      <c r="U80" s="110" t="str">
        <f>IF(T80="-","-",(S80*500)+(T80*100))</f>
        <v>-</v>
      </c>
      <c r="V80" s="110" t="s">
        <v>129</v>
      </c>
      <c r="W80" s="129" t="str">
        <f>IF(E73="","-",E73)</f>
        <v>-</v>
      </c>
      <c r="X80" s="129" t="str">
        <f>IF(D79="","-",D79)</f>
        <v>-</v>
      </c>
      <c r="Y80" s="129" t="str">
        <f t="shared" ref="Y80:Y82" si="0">IF(X80="-","-",X80*0.1)</f>
        <v>-</v>
      </c>
      <c r="Z80" s="129" t="str">
        <f t="shared" ref="Z80:Z82" si="1">IF(X80="-","-",X80+Y80)</f>
        <v>-</v>
      </c>
    </row>
    <row r="81" spans="2:26" ht="18.600000000000001" thickBot="1">
      <c r="C81" s="15"/>
      <c r="F81" s="15"/>
      <c r="H81" s="15"/>
      <c r="Q81" s="109" t="s">
        <v>130</v>
      </c>
      <c r="R81" s="98" t="str">
        <f>IF(J72=Q81,J73,"-")</f>
        <v>-</v>
      </c>
      <c r="S81" s="98" t="str">
        <f>IF(R81="-","-",J75/J73)</f>
        <v>-</v>
      </c>
      <c r="T81" s="110" t="str">
        <f>IF(S81="-","-",ROUNDDOWN(S81*J74*10,0))</f>
        <v>-</v>
      </c>
      <c r="U81" s="110" t="str">
        <f>IF(T81="-","-",IF(T81&gt;500,T81,500))</f>
        <v>-</v>
      </c>
      <c r="V81" s="110" t="s">
        <v>67</v>
      </c>
      <c r="W81" s="129" t="str">
        <f>IF(J74="","-",J74)</f>
        <v>-</v>
      </c>
      <c r="X81" s="129" t="str">
        <f>IF(I79="","-",I79)</f>
        <v>-</v>
      </c>
      <c r="Y81" s="129" t="str">
        <f t="shared" si="0"/>
        <v>-</v>
      </c>
      <c r="Z81" s="129" t="str">
        <f t="shared" si="1"/>
        <v>-</v>
      </c>
    </row>
    <row r="82" spans="2:26" ht="18.600000000000001" thickBot="1">
      <c r="B82" s="84" t="s">
        <v>131</v>
      </c>
      <c r="C82" s="59"/>
      <c r="D82" s="17" t="s">
        <v>126</v>
      </c>
      <c r="G82" s="84" t="s">
        <v>131</v>
      </c>
      <c r="H82" s="59"/>
      <c r="I82" s="17" t="s">
        <v>126</v>
      </c>
      <c r="Q82" s="109" t="s">
        <v>75</v>
      </c>
      <c r="R82" s="98" t="str">
        <f>IF(E72=Q82,E73,"-")</f>
        <v>-</v>
      </c>
      <c r="S82" s="110" t="str">
        <f>IF(R82="-","-",R82*100)</f>
        <v>-</v>
      </c>
      <c r="T82" s="108"/>
      <c r="U82" s="110" t="str">
        <f>IF(S82="-","-",IF(S82&gt;500,S82,500))</f>
        <v>-</v>
      </c>
      <c r="V82" s="110" t="s">
        <v>75</v>
      </c>
      <c r="W82" s="129" t="str">
        <f>IF(E73="","-",E73)</f>
        <v>-</v>
      </c>
      <c r="X82" s="129" t="str">
        <f>IF(D79="","-",D79)</f>
        <v>-</v>
      </c>
      <c r="Y82" s="129" t="str">
        <f t="shared" si="0"/>
        <v>-</v>
      </c>
      <c r="Z82" s="129" t="str">
        <f t="shared" si="1"/>
        <v>-</v>
      </c>
    </row>
    <row r="83" spans="2:26" ht="19.149999999999999" thickBot="1">
      <c r="B83" s="17" t="s">
        <v>127</v>
      </c>
      <c r="C83" s="14">
        <f>C82*1.1</f>
        <v>0</v>
      </c>
      <c r="D83" s="17" t="s">
        <v>126</v>
      </c>
      <c r="E83" s="64"/>
      <c r="G83" s="17" t="s">
        <v>127</v>
      </c>
      <c r="H83" s="14">
        <f>H82*1.1</f>
        <v>0</v>
      </c>
      <c r="I83" s="17" t="s">
        <v>126</v>
      </c>
      <c r="J83" s="64"/>
      <c r="Q83" s="21"/>
      <c r="R83" s="21"/>
      <c r="S83" s="21"/>
      <c r="T83" s="21"/>
      <c r="U83" s="21"/>
      <c r="V83" s="21"/>
      <c r="W83" s="21"/>
      <c r="X83" s="21"/>
      <c r="Y83" s="21"/>
      <c r="Z83" s="21"/>
    </row>
    <row r="84" spans="2:26" ht="18.600000000000001" thickBot="1">
      <c r="K84" s="11"/>
      <c r="Q84" s="104"/>
      <c r="R84" s="104"/>
      <c r="S84" s="104"/>
      <c r="T84" s="104"/>
      <c r="U84" s="104"/>
      <c r="V84" s="104"/>
      <c r="W84" s="104"/>
    </row>
    <row r="85" spans="2:26" ht="29.45" thickBot="1">
      <c r="B85" s="17" t="s">
        <v>132</v>
      </c>
      <c r="C85" s="107" t="str">
        <f>IF(F72=0,"",IF(OR(D79="入力漏れあり",D80="入力漏れあり"),"入力漏れあり",D80+C83))</f>
        <v/>
      </c>
      <c r="D85" s="17" t="s">
        <v>126</v>
      </c>
      <c r="G85" s="17" t="s">
        <v>132</v>
      </c>
      <c r="H85" s="107" t="str">
        <f>IF(K72=0,"",IF(OR(I79="入力漏れあり",I80="入力漏れあり"),"入力漏れあり",I80+H83))</f>
        <v/>
      </c>
      <c r="I85" s="17" t="s">
        <v>126</v>
      </c>
      <c r="K85" s="11"/>
      <c r="L85" s="128"/>
      <c r="M85" s="128"/>
    </row>
    <row r="86" spans="2:26">
      <c r="K86" s="11"/>
      <c r="L86" s="11"/>
      <c r="M86" s="11"/>
    </row>
    <row r="89" spans="2:26">
      <c r="B89" s="7" t="s">
        <v>133</v>
      </c>
    </row>
    <row r="90" spans="2:26" ht="15" customHeight="1" thickBot="1">
      <c r="C90" s="90" t="s">
        <v>9</v>
      </c>
    </row>
    <row r="91" spans="2:26" ht="30" customHeight="1" thickTop="1" thickBot="1">
      <c r="B91" s="1" t="s">
        <v>78</v>
      </c>
      <c r="C91" s="4" t="s">
        <v>53</v>
      </c>
    </row>
    <row r="92" spans="2:26" ht="10.15" customHeight="1" thickTop="1">
      <c r="C92" s="8"/>
    </row>
    <row r="93" spans="2:26">
      <c r="B93" s="7"/>
      <c r="C93" s="7"/>
      <c r="E93" s="12"/>
    </row>
    <row r="94" spans="2:26">
      <c r="B94" s="7"/>
      <c r="C94" s="7"/>
      <c r="E94" s="12"/>
      <c r="F94" s="17"/>
      <c r="J94" s="90"/>
    </row>
    <row r="95" spans="2:26">
      <c r="B95" s="7"/>
      <c r="C95" s="7"/>
      <c r="E95" s="12"/>
      <c r="F95" s="17"/>
      <c r="J95" s="91"/>
    </row>
    <row r="96" spans="2:26">
      <c r="B96" s="7"/>
      <c r="C96" s="7"/>
      <c r="E96" s="12"/>
      <c r="F96" s="17"/>
      <c r="J96" s="91"/>
    </row>
    <row r="97" spans="2:10">
      <c r="B97" s="7" t="s">
        <v>134</v>
      </c>
      <c r="C97" s="7"/>
      <c r="E97" s="12"/>
      <c r="F97" s="17"/>
    </row>
    <row r="98" spans="2:10" ht="18.600000000000001" thickBot="1">
      <c r="C98" s="90" t="s">
        <v>9</v>
      </c>
      <c r="E98" s="12"/>
      <c r="F98" s="17"/>
    </row>
    <row r="99" spans="2:10" ht="30" customHeight="1" thickTop="1" thickBot="1">
      <c r="B99" s="1" t="s">
        <v>78</v>
      </c>
      <c r="C99" s="4" t="s">
        <v>53</v>
      </c>
      <c r="E99" s="12"/>
      <c r="F99" s="17"/>
    </row>
    <row r="100" spans="2:10" ht="10.15" customHeight="1" thickTop="1">
      <c r="C100" s="8"/>
      <c r="F100" s="17"/>
    </row>
    <row r="101" spans="2:10">
      <c r="B101" s="7"/>
      <c r="C101" s="7"/>
      <c r="E101" s="12"/>
      <c r="F101" s="17"/>
    </row>
    <row r="102" spans="2:10">
      <c r="B102" s="7"/>
      <c r="C102" s="7"/>
      <c r="E102" s="12"/>
      <c r="F102" s="17"/>
      <c r="J102" s="91"/>
    </row>
    <row r="103" spans="2:10" ht="10.15" customHeight="1">
      <c r="C103" s="8"/>
      <c r="J103" s="91"/>
    </row>
    <row r="104" spans="2:10" ht="10.15" customHeight="1">
      <c r="C104" s="8"/>
      <c r="J104" s="91"/>
    </row>
    <row r="105" spans="2:10" ht="10.15" customHeight="1">
      <c r="C105" s="8"/>
      <c r="J105" s="91"/>
    </row>
    <row r="106" spans="2:10">
      <c r="B106" s="7" t="s">
        <v>135</v>
      </c>
    </row>
    <row r="107" spans="2:10" ht="18.600000000000001" thickBot="1">
      <c r="C107" s="90" t="s">
        <v>9</v>
      </c>
      <c r="E107" s="12"/>
      <c r="F107" s="17"/>
    </row>
    <row r="108" spans="2:10" ht="30" customHeight="1" thickTop="1" thickBot="1">
      <c r="B108" s="1" t="s">
        <v>78</v>
      </c>
      <c r="C108" s="4" t="s">
        <v>53</v>
      </c>
      <c r="E108" s="12"/>
      <c r="F108" s="17"/>
    </row>
    <row r="109" spans="2:10" ht="19.149999999999999" thickTop="1" thickBot="1">
      <c r="B109" s="7"/>
    </row>
    <row r="110" spans="2:10" ht="19.149999999999999" thickTop="1" thickBot="1">
      <c r="B110" s="7"/>
      <c r="D110" s="6" t="s">
        <v>136</v>
      </c>
      <c r="G110" s="4" t="s">
        <v>53</v>
      </c>
      <c r="H110" s="90" t="s">
        <v>9</v>
      </c>
    </row>
    <row r="111" spans="2:10" ht="9" customHeight="1" thickTop="1" thickBot="1">
      <c r="B111" s="7"/>
      <c r="I111" s="10"/>
      <c r="J111" s="91"/>
    </row>
    <row r="112" spans="2:10" ht="19.149999999999999" thickTop="1" thickBot="1">
      <c r="B112" s="7"/>
      <c r="D112" s="6" t="s">
        <v>137</v>
      </c>
      <c r="G112" s="4" t="s">
        <v>58</v>
      </c>
      <c r="H112" s="90" t="s">
        <v>9</v>
      </c>
    </row>
    <row r="113" spans="2:10" ht="18.600000000000001" thickTop="1">
      <c r="J113" s="91"/>
    </row>
    <row r="114" spans="2:10">
      <c r="J114" s="91"/>
    </row>
    <row r="115" spans="2:10">
      <c r="B115" s="7" t="s">
        <v>138</v>
      </c>
      <c r="J115" s="91"/>
    </row>
    <row r="116" spans="2:10" ht="18.600000000000001" thickBot="1">
      <c r="C116" s="90" t="s">
        <v>9</v>
      </c>
      <c r="E116" s="12"/>
      <c r="F116" s="17"/>
    </row>
    <row r="117" spans="2:10" ht="30" customHeight="1" thickTop="1" thickBot="1">
      <c r="B117" s="1" t="s">
        <v>78</v>
      </c>
      <c r="C117" s="4" t="s">
        <v>53</v>
      </c>
      <c r="E117" s="12"/>
      <c r="F117" s="17"/>
    </row>
    <row r="118" spans="2:10" ht="19.149999999999999" thickTop="1" thickBot="1">
      <c r="B118" s="7"/>
      <c r="J118" s="91"/>
    </row>
    <row r="119" spans="2:10" ht="18.600000000000001" customHeight="1" thickTop="1" thickBot="1">
      <c r="D119" s="6" t="s">
        <v>139</v>
      </c>
      <c r="H119" s="4" t="s">
        <v>53</v>
      </c>
      <c r="I119" s="90" t="s">
        <v>9</v>
      </c>
      <c r="J119" s="90"/>
    </row>
    <row r="120" spans="2:10" ht="18.600000000000001" customHeight="1" thickTop="1" thickBot="1">
      <c r="C120" s="89" t="s">
        <v>3</v>
      </c>
      <c r="D120" s="126">
        <f>利用者登録!F5</f>
        <v>0</v>
      </c>
      <c r="I120" s="11"/>
      <c r="J120" s="90"/>
    </row>
    <row r="121" spans="2:10" ht="18.600000000000001" customHeight="1">
      <c r="C121" s="89"/>
      <c r="D121" s="12"/>
      <c r="I121" s="11"/>
      <c r="J121" s="90"/>
    </row>
    <row r="122" spans="2:10" ht="15" customHeight="1">
      <c r="J122" s="92"/>
    </row>
    <row r="123" spans="2:10">
      <c r="J123" s="91"/>
    </row>
    <row r="124" spans="2:10">
      <c r="B124" s="7" t="s">
        <v>140</v>
      </c>
      <c r="J124" s="91"/>
    </row>
    <row r="125" spans="2:10" ht="18.600000000000001" thickBot="1">
      <c r="C125" s="90" t="s">
        <v>9</v>
      </c>
      <c r="E125" s="12"/>
      <c r="F125" s="17"/>
    </row>
    <row r="126" spans="2:10" ht="30" customHeight="1" thickTop="1" thickBot="1">
      <c r="B126" s="1" t="s">
        <v>78</v>
      </c>
      <c r="C126" s="4" t="s">
        <v>53</v>
      </c>
      <c r="E126" s="12"/>
      <c r="F126" s="17"/>
    </row>
    <row r="127" spans="2:10" ht="18.600000000000001" thickTop="1"/>
    <row r="128" spans="2:10">
      <c r="D128" s="6" t="s">
        <v>141</v>
      </c>
    </row>
    <row r="129" spans="4:4">
      <c r="D129" s="2" t="s">
        <v>142</v>
      </c>
    </row>
  </sheetData>
  <mergeCells count="34">
    <mergeCell ref="C77:D77"/>
    <mergeCell ref="H77:I77"/>
    <mergeCell ref="W77:Z77"/>
    <mergeCell ref="R78:U78"/>
    <mergeCell ref="C74:D74"/>
    <mergeCell ref="H74:I74"/>
    <mergeCell ref="K74:O74"/>
    <mergeCell ref="C75:D75"/>
    <mergeCell ref="H75:I75"/>
    <mergeCell ref="K75:M75"/>
    <mergeCell ref="C72:D72"/>
    <mergeCell ref="H72:I72"/>
    <mergeCell ref="K72:L72"/>
    <mergeCell ref="C73:D73"/>
    <mergeCell ref="H73:I73"/>
    <mergeCell ref="K73:L73"/>
    <mergeCell ref="C71:D71"/>
    <mergeCell ref="H71:I71"/>
    <mergeCell ref="E12:H12"/>
    <mergeCell ref="F13:G13"/>
    <mergeCell ref="F14:G14"/>
    <mergeCell ref="F15:G15"/>
    <mergeCell ref="F16:G16"/>
    <mergeCell ref="F17:G17"/>
    <mergeCell ref="B43:C43"/>
    <mergeCell ref="C65:D65"/>
    <mergeCell ref="C70:D70"/>
    <mergeCell ref="H70:I70"/>
    <mergeCell ref="E11:H11"/>
    <mergeCell ref="A1:A2"/>
    <mergeCell ref="B1:B2"/>
    <mergeCell ref="C1:C2"/>
    <mergeCell ref="A4:A5"/>
    <mergeCell ref="E8:H8"/>
  </mergeCells>
  <phoneticPr fontId="1"/>
  <conditionalFormatting sqref="B6:B7 D6:G7">
    <cfRule type="cellIs" dxfId="143" priority="52" operator="equal">
      <formula>"未"</formula>
    </cfRule>
    <cfRule type="cellIs" dxfId="142" priority="51" operator="equal">
      <formula>"完了"</formula>
    </cfRule>
  </conditionalFormatting>
  <conditionalFormatting sqref="C10">
    <cfRule type="cellIs" dxfId="141" priority="37" operator="equal">
      <formula>"確認"</formula>
    </cfRule>
    <cfRule type="cellIs" dxfId="140" priority="36" operator="equal">
      <formula>"未"</formula>
    </cfRule>
  </conditionalFormatting>
  <conditionalFormatting sqref="C22">
    <cfRule type="cellIs" dxfId="139" priority="34" operator="equal">
      <formula>"未"</formula>
    </cfRule>
    <cfRule type="cellIs" dxfId="138" priority="33" operator="equal">
      <formula>"謝絶"</formula>
    </cfRule>
    <cfRule type="cellIs" dxfId="137" priority="35" operator="equal">
      <formula>"確認"</formula>
    </cfRule>
  </conditionalFormatting>
  <conditionalFormatting sqref="C35">
    <cfRule type="cellIs" dxfId="136" priority="30" operator="equal">
      <formula>"補償金なし"</formula>
    </cfRule>
    <cfRule type="cellIs" dxfId="135" priority="31" operator="equal">
      <formula>"未"</formula>
    </cfRule>
    <cfRule type="cellIs" dxfId="134" priority="32" operator="equal">
      <formula>"確認"</formula>
    </cfRule>
  </conditionalFormatting>
  <conditionalFormatting sqref="C49">
    <cfRule type="cellIs" dxfId="133" priority="29" operator="equal">
      <formula>"確認"</formula>
    </cfRule>
    <cfRule type="cellIs" dxfId="132" priority="28" operator="equal">
      <formula>"未"</formula>
    </cfRule>
  </conditionalFormatting>
  <conditionalFormatting sqref="C55">
    <cfRule type="colorScale" priority="58">
      <colorScale>
        <cfvo type="min"/>
        <cfvo type="max"/>
        <color rgb="FFFF7128"/>
        <color rgb="FFFFEF9C"/>
      </colorScale>
    </cfRule>
    <cfRule type="cellIs" dxfId="131" priority="57" operator="equal">
      <formula>"OK"</formula>
    </cfRule>
    <cfRule type="cellIs" dxfId="130" priority="56" operator="equal">
      <formula>"未記入（必須）"</formula>
    </cfRule>
  </conditionalFormatting>
  <conditionalFormatting sqref="C62">
    <cfRule type="cellIs" dxfId="129" priority="26" operator="equal">
      <formula>"未"</formula>
    </cfRule>
    <cfRule type="cellIs" dxfId="128" priority="27" operator="equal">
      <formula>"確認"</formula>
    </cfRule>
  </conditionalFormatting>
  <conditionalFormatting sqref="C91">
    <cfRule type="cellIs" dxfId="127" priority="25" operator="equal">
      <formula>"確認"</formula>
    </cfRule>
    <cfRule type="cellIs" dxfId="126" priority="23" operator="equal">
      <formula>"謝絶"</formula>
    </cfRule>
    <cfRule type="cellIs" dxfId="125" priority="24" operator="equal">
      <formula>"未"</formula>
    </cfRule>
  </conditionalFormatting>
  <conditionalFormatting sqref="C99">
    <cfRule type="cellIs" dxfId="124" priority="22" operator="equal">
      <formula>"確認"</formula>
    </cfRule>
    <cfRule type="cellIs" dxfId="123" priority="21" operator="equal">
      <formula>"未"</formula>
    </cfRule>
  </conditionalFormatting>
  <conditionalFormatting sqref="C108">
    <cfRule type="cellIs" dxfId="122" priority="11" operator="equal">
      <formula>"確認"</formula>
    </cfRule>
    <cfRule type="cellIs" dxfId="121" priority="10" operator="equal">
      <formula>"未"</formula>
    </cfRule>
  </conditionalFormatting>
  <conditionalFormatting sqref="C117">
    <cfRule type="cellIs" dxfId="120" priority="9" operator="equal">
      <formula>"確認"</formula>
    </cfRule>
    <cfRule type="cellIs" dxfId="119" priority="8" operator="equal">
      <formula>"未"</formula>
    </cfRule>
  </conditionalFormatting>
  <conditionalFormatting sqref="C126">
    <cfRule type="cellIs" dxfId="118" priority="4" operator="equal">
      <formula>"未"</formula>
    </cfRule>
    <cfRule type="cellIs" dxfId="117" priority="5" operator="equal">
      <formula>"確認"</formula>
    </cfRule>
  </conditionalFormatting>
  <conditionalFormatting sqref="D85">
    <cfRule type="cellIs" dxfId="116" priority="47" operator="equal">
      <formula>"未確認"</formula>
    </cfRule>
    <cfRule type="cellIs" dxfId="115" priority="48" operator="equal">
      <formula>"確認（次へ）"</formula>
    </cfRule>
  </conditionalFormatting>
  <conditionalFormatting sqref="D55:G55">
    <cfRule type="colorScale" priority="55">
      <colorScale>
        <cfvo type="min"/>
        <cfvo type="max"/>
        <color rgb="FFFF7128"/>
        <color rgb="FFFFEF9C"/>
      </colorScale>
    </cfRule>
    <cfRule type="cellIs" dxfId="114" priority="53" operator="equal">
      <formula>"未記入（可能な限り記録）"</formula>
    </cfRule>
    <cfRule type="cellIs" dxfId="113" priority="54" operator="equal">
      <formula>"OK"</formula>
    </cfRule>
  </conditionalFormatting>
  <conditionalFormatting sqref="G110">
    <cfRule type="cellIs" dxfId="112" priority="16" operator="equal">
      <formula>"作成"</formula>
    </cfRule>
    <cfRule type="cellIs" dxfId="111" priority="15" operator="equal">
      <formula>"未"</formula>
    </cfRule>
  </conditionalFormatting>
  <conditionalFormatting sqref="G112">
    <cfRule type="colorScale" priority="14">
      <colorScale>
        <cfvo type="min"/>
        <cfvo type="max"/>
        <color rgb="FFFF7128"/>
        <color rgb="FFFFEF9C"/>
      </colorScale>
    </cfRule>
    <cfRule type="cellIs" dxfId="110" priority="12" operator="equal">
      <formula>"未保存"</formula>
    </cfRule>
    <cfRule type="cellIs" dxfId="109" priority="13" operator="equal">
      <formula>"保存"</formula>
    </cfRule>
  </conditionalFormatting>
  <conditionalFormatting sqref="H55">
    <cfRule type="colorScale" priority="3">
      <colorScale>
        <cfvo type="min"/>
        <cfvo type="max"/>
        <color rgb="FFFF7128"/>
        <color rgb="FFFFEF9C"/>
      </colorScale>
    </cfRule>
    <cfRule type="cellIs" dxfId="108" priority="1" operator="equal">
      <formula>"未記入（必須）"</formula>
    </cfRule>
    <cfRule type="cellIs" dxfId="107" priority="2" operator="equal">
      <formula>"OK"</formula>
    </cfRule>
  </conditionalFormatting>
  <conditionalFormatting sqref="H119">
    <cfRule type="cellIs" dxfId="106" priority="6" operator="equal">
      <formula>"未"</formula>
    </cfRule>
    <cfRule type="cellIs" dxfId="105" priority="7" operator="equal">
      <formula>"作成"</formula>
    </cfRule>
  </conditionalFormatting>
  <conditionalFormatting sqref="H39:I44 I45:I51">
    <cfRule type="cellIs" dxfId="104" priority="61" operator="equal">
      <formula>"完了（次へ）"</formula>
    </cfRule>
  </conditionalFormatting>
  <conditionalFormatting sqref="H39:I44">
    <cfRule type="cellIs" dxfId="103" priority="60" operator="equal">
      <formula>"未確認"</formula>
    </cfRule>
  </conditionalFormatting>
  <conditionalFormatting sqref="I45:I51">
    <cfRule type="cellIs" dxfId="102" priority="59" operator="equal">
      <formula>"未確認"</formula>
    </cfRule>
  </conditionalFormatting>
  <conditionalFormatting sqref="I85">
    <cfRule type="cellIs" dxfId="101" priority="50" operator="equal">
      <formula>"確認（次へ）"</formula>
    </cfRule>
    <cfRule type="cellIs" dxfId="100" priority="49" operator="equal">
      <formula>"未確認"</formula>
    </cfRule>
  </conditionalFormatting>
  <conditionalFormatting sqref="I55:J55">
    <cfRule type="cellIs" dxfId="99" priority="44" operator="equal">
      <formula>"未記入（可能な限り記録）"</formula>
    </cfRule>
    <cfRule type="cellIs" dxfId="98" priority="45" operator="equal">
      <formula>"OK"</formula>
    </cfRule>
    <cfRule type="colorScale" priority="46">
      <colorScale>
        <cfvo type="min"/>
        <cfvo type="max"/>
        <color rgb="FFFF7128"/>
        <color rgb="FFFFEF9C"/>
      </colorScale>
    </cfRule>
  </conditionalFormatting>
  <conditionalFormatting sqref="K55">
    <cfRule type="cellIs" dxfId="97" priority="38" operator="equal">
      <formula>"未記入（必須）"</formula>
    </cfRule>
    <cfRule type="cellIs" dxfId="96" priority="39" operator="equal">
      <formula>"OK"</formula>
    </cfRule>
    <cfRule type="colorScale" priority="40">
      <colorScale>
        <cfvo type="min"/>
        <cfvo type="max"/>
        <color rgb="FFFF7128"/>
        <color rgb="FFFFEF9C"/>
      </colorScale>
    </cfRule>
  </conditionalFormatting>
  <dataValidations count="7">
    <dataValidation type="list" allowBlank="1" showInputMessage="1" showErrorMessage="1" sqref="E77 J77" xr:uid="{0D5FF05C-5418-4A7A-A9C3-08CA29C71894}">
      <formula1>$R$1:$R$2</formula1>
    </dataValidation>
    <dataValidation type="list" allowBlank="1" showInputMessage="1" showErrorMessage="1" sqref="G112" xr:uid="{94D3BA41-EC0C-45D4-B474-DEABE59E3FD1}">
      <formula1>$U$1:$U$2</formula1>
    </dataValidation>
    <dataValidation type="list" allowBlank="1" showInputMessage="1" showErrorMessage="1" sqref="C10 C49 C62 C99 C108 C117 C126" xr:uid="{6EBF52DB-399C-43C7-BED3-803D9A65DA25}">
      <formula1>$L$1:$L$2</formula1>
    </dataValidation>
    <dataValidation type="list" allowBlank="1" showInputMessage="1" showErrorMessage="1" sqref="C22 C91" xr:uid="{05B8DFFA-425D-447C-A7AB-CE57B08057A0}">
      <formula1>$M$1:$M$3</formula1>
    </dataValidation>
    <dataValidation type="list" allowBlank="1" showInputMessage="1" showErrorMessage="1" sqref="C35" xr:uid="{679EFE66-F855-46B7-905C-E6F13CF5704E}">
      <formula1>$N$1:$N$3</formula1>
    </dataValidation>
    <dataValidation type="list" allowBlank="1" showInputMessage="1" showErrorMessage="1" sqref="C65:D65" xr:uid="{A6DB39EA-46E4-4EF5-A5F9-8BB59915C920}">
      <formula1>$P$1:$P$4</formula1>
    </dataValidation>
    <dataValidation type="list" allowBlank="1" showInputMessage="1" showErrorMessage="1" sqref="G110 H119" xr:uid="{115BF489-2FEE-491A-AB2A-03D72A4DB601}">
      <formula1>$T$1:$T$2</formula1>
    </dataValidation>
  </dataValidations>
  <hyperlinks>
    <hyperlink ref="G39" r:id="rId1" xr:uid="{D884693A-6938-4D25-B950-25C4CE95CF7A}"/>
    <hyperlink ref="G38" r:id="rId2" xr:uid="{57012ABE-A3F3-48AF-A404-D18AC042CF4D}"/>
    <hyperlink ref="C5" location="管理シート!A1" display="該当ページへ移動" xr:uid="{B98CEA01-5216-4381-9BC4-8C7DD15BA9CF}"/>
    <hyperlink ref="D5" location="資料①!A1" display="該当ページへ移動" xr:uid="{25A4E561-A76E-4211-B438-B42AD780BE56}"/>
    <hyperlink ref="E5" location="資料②!A1" display="該当ページへ移動" xr:uid="{1EB253BF-0724-4D5D-B57C-940CD1DB3118}"/>
    <hyperlink ref="G5" location="資料④!A1" display="該当ページへ移動" xr:uid="{6C57EFF4-7EA3-4514-A570-45F69573C70F}"/>
    <hyperlink ref="H5" location="資料⑤!A1" display="該当ページへ移動" xr:uid="{9CB15293-2367-4A32-BC73-047CBAE8E082}"/>
  </hyperlinks>
  <pageMargins left="0.7" right="0.7" top="0.75" bottom="0.75" header="0.3" footer="0.3"/>
  <pageSetup paperSize="9" scale="79" fitToHeight="0" orientation="landscape" r:id="rId3"/>
  <drawing r:id="rId4"/>
  <legacyDrawing r:id="rId5"/>
  <oleObjects>
    <mc:AlternateContent xmlns:mc="http://schemas.openxmlformats.org/markup-compatibility/2006">
      <mc:Choice Requires="x14">
        <oleObject progId="Word.Document.12" shapeId="25601" r:id="rId6">
          <objectPr defaultSize="0" r:id="rId7">
            <anchor moveWithCells="1">
              <from>
                <xdr:col>9</xdr:col>
                <xdr:colOff>594360</xdr:colOff>
                <xdr:row>34</xdr:row>
                <xdr:rowOff>297180</xdr:rowOff>
              </from>
              <to>
                <xdr:col>18</xdr:col>
                <xdr:colOff>167640</xdr:colOff>
                <xdr:row>40</xdr:row>
                <xdr:rowOff>335280</xdr:rowOff>
              </to>
            </anchor>
          </objectPr>
        </oleObject>
      </mc:Choice>
      <mc:Fallback>
        <oleObject progId="Word.Document.12" shapeId="25601" r:id="rId6"/>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52207-8F64-4653-ACB0-0D1F4EF261DC}">
  <sheetPr>
    <pageSetUpPr fitToPage="1"/>
  </sheetPr>
  <dimension ref="A1:AB129"/>
  <sheetViews>
    <sheetView topLeftCell="A31" workbookViewId="0">
      <selection activeCell="C35" sqref="C35"/>
    </sheetView>
  </sheetViews>
  <sheetFormatPr defaultColWidth="8.75" defaultRowHeight="18"/>
  <cols>
    <col min="1" max="1" width="8.75" style="2"/>
    <col min="2" max="3" width="13.625" style="2" customWidth="1"/>
    <col min="4" max="11" width="12.75" style="2" customWidth="1"/>
    <col min="12" max="13" width="8.75" style="2"/>
    <col min="14" max="14" width="8.75" style="21"/>
    <col min="15" max="16" width="8.75" style="2"/>
    <col min="17" max="17" width="63.375" style="2" customWidth="1"/>
    <col min="18" max="16384" width="8.75" style="2"/>
  </cols>
  <sheetData>
    <row r="1" spans="1:21" ht="18.600000000000001" thickTop="1">
      <c r="A1" s="148" t="s">
        <v>148</v>
      </c>
      <c r="B1" s="149" t="s">
        <v>14</v>
      </c>
      <c r="C1" s="151"/>
      <c r="L1" s="117" t="s">
        <v>53</v>
      </c>
      <c r="M1" s="117" t="s">
        <v>53</v>
      </c>
      <c r="N1" s="117" t="s">
        <v>53</v>
      </c>
      <c r="O1" s="117" t="s">
        <v>54</v>
      </c>
      <c r="P1" s="117" t="s">
        <v>55</v>
      </c>
      <c r="Q1" s="117">
        <v>1</v>
      </c>
      <c r="R1" s="117" t="s">
        <v>56</v>
      </c>
      <c r="S1" s="117" t="s">
        <v>57</v>
      </c>
      <c r="T1" s="117" t="s">
        <v>53</v>
      </c>
      <c r="U1" s="117" t="s">
        <v>58</v>
      </c>
    </row>
    <row r="2" spans="1:21" ht="18.600000000000001" thickBot="1">
      <c r="A2" s="148"/>
      <c r="B2" s="150"/>
      <c r="C2" s="152"/>
      <c r="E2" s="24"/>
      <c r="L2" s="117" t="s">
        <v>59</v>
      </c>
      <c r="M2" s="117" t="s">
        <v>59</v>
      </c>
      <c r="N2" s="117" t="s">
        <v>59</v>
      </c>
      <c r="O2" s="117" t="s">
        <v>60</v>
      </c>
      <c r="P2" s="117" t="s">
        <v>61</v>
      </c>
      <c r="Q2" s="117">
        <v>2</v>
      </c>
      <c r="R2" s="117" t="s">
        <v>62</v>
      </c>
      <c r="S2" s="117" t="s">
        <v>0</v>
      </c>
      <c r="T2" s="117" t="s">
        <v>63</v>
      </c>
      <c r="U2" s="117" t="s">
        <v>64</v>
      </c>
    </row>
    <row r="3" spans="1:21" ht="18.600000000000001" thickBot="1">
      <c r="L3" s="117"/>
      <c r="M3" s="117" t="s">
        <v>65</v>
      </c>
      <c r="N3" s="117" t="s">
        <v>66</v>
      </c>
      <c r="O3" s="117"/>
      <c r="P3" s="117" t="s">
        <v>67</v>
      </c>
      <c r="Q3" s="117">
        <v>3</v>
      </c>
      <c r="R3" s="117"/>
      <c r="S3" s="117"/>
      <c r="T3" s="117"/>
      <c r="U3" s="117"/>
    </row>
    <row r="4" spans="1:21" s="3" customFormat="1" ht="30" customHeight="1" thickTop="1">
      <c r="A4" s="148" t="s">
        <v>68</v>
      </c>
      <c r="B4" s="36" t="s">
        <v>2</v>
      </c>
      <c r="C4" s="19" t="s">
        <v>69</v>
      </c>
      <c r="D4" s="19" t="s">
        <v>70</v>
      </c>
      <c r="E4" s="19" t="s">
        <v>71</v>
      </c>
      <c r="F4" s="19" t="s">
        <v>72</v>
      </c>
      <c r="G4" s="63" t="s">
        <v>73</v>
      </c>
      <c r="H4" s="19" t="s">
        <v>74</v>
      </c>
      <c r="I4" s="2"/>
      <c r="J4" s="2"/>
      <c r="K4" s="2"/>
      <c r="L4" s="22"/>
      <c r="M4" s="22"/>
      <c r="N4" s="22" t="s">
        <v>0</v>
      </c>
      <c r="O4" s="22"/>
      <c r="P4" s="117" t="s">
        <v>75</v>
      </c>
      <c r="Q4" s="22">
        <v>4</v>
      </c>
      <c r="R4" s="22"/>
      <c r="S4" s="22"/>
      <c r="T4" s="22"/>
      <c r="U4" s="22"/>
    </row>
    <row r="5" spans="1:21" s="3" customFormat="1" ht="10.9" customHeight="1" thickBot="1">
      <c r="A5" s="148"/>
      <c r="B5" s="116" t="str">
        <f>HYPERLINK("#利用者登録!B3","該当箇所へ移動")</f>
        <v>該当箇所へ移動</v>
      </c>
      <c r="C5" s="52" t="s">
        <v>76</v>
      </c>
      <c r="D5" s="18" t="s">
        <v>76</v>
      </c>
      <c r="E5" s="18" t="s">
        <v>76</v>
      </c>
      <c r="F5" s="18" t="s">
        <v>76</v>
      </c>
      <c r="G5" s="85"/>
      <c r="H5" s="18" t="s">
        <v>76</v>
      </c>
      <c r="I5" s="2"/>
      <c r="J5" s="2"/>
      <c r="K5" s="2"/>
      <c r="N5" s="22" t="s">
        <v>57</v>
      </c>
    </row>
    <row r="6" spans="1:21" s="9" customFormat="1" ht="18.600000000000001" thickTop="1">
      <c r="B6" s="20"/>
      <c r="D6" s="20"/>
      <c r="E6" s="20"/>
      <c r="F6" s="20"/>
      <c r="G6" s="20"/>
      <c r="H6" s="2"/>
      <c r="I6" s="2"/>
      <c r="J6" s="2"/>
      <c r="K6" s="2"/>
      <c r="N6" s="23"/>
    </row>
    <row r="7" spans="1:21" s="9" customFormat="1">
      <c r="B7" s="20"/>
      <c r="D7" s="20"/>
      <c r="E7" s="20"/>
      <c r="F7" s="20"/>
      <c r="G7" s="20"/>
      <c r="H7" s="2"/>
      <c r="I7" s="2"/>
      <c r="J7" s="2"/>
      <c r="K7" s="2"/>
      <c r="N7" s="23"/>
    </row>
    <row r="8" spans="1:21">
      <c r="B8" s="93" t="s">
        <v>77</v>
      </c>
      <c r="E8" s="153"/>
      <c r="F8" s="154"/>
      <c r="G8" s="154"/>
      <c r="H8" s="154"/>
      <c r="J8" s="11"/>
    </row>
    <row r="9" spans="1:21" ht="18.600000000000001" thickBot="1">
      <c r="C9" s="90" t="s">
        <v>9</v>
      </c>
      <c r="F9" s="5"/>
    </row>
    <row r="10" spans="1:21" ht="30" customHeight="1" thickTop="1" thickBot="1">
      <c r="B10" s="1" t="s">
        <v>78</v>
      </c>
      <c r="C10" s="4" t="s">
        <v>53</v>
      </c>
    </row>
    <row r="11" spans="1:21" ht="10.15" customHeight="1" thickTop="1">
      <c r="B11" s="7"/>
      <c r="E11" s="153"/>
      <c r="F11" s="154"/>
      <c r="G11" s="154"/>
      <c r="H11" s="154"/>
    </row>
    <row r="12" spans="1:21" ht="18.600000000000001" thickBot="1">
      <c r="B12" s="93"/>
      <c r="E12" s="153" t="s">
        <v>79</v>
      </c>
      <c r="F12" s="154"/>
      <c r="G12" s="154"/>
      <c r="H12" s="154"/>
      <c r="J12" s="11"/>
    </row>
    <row r="13" spans="1:21" ht="19.149999999999999" thickTop="1" thickBot="1">
      <c r="C13" s="7"/>
      <c r="E13" s="17" t="s">
        <v>80</v>
      </c>
      <c r="F13" s="173"/>
      <c r="G13" s="174"/>
      <c r="J13" s="11"/>
    </row>
    <row r="14" spans="1:21" ht="19.149999999999999" thickTop="1" thickBot="1">
      <c r="E14" s="17" t="s">
        <v>81</v>
      </c>
      <c r="F14" s="173"/>
      <c r="G14" s="174"/>
      <c r="J14" s="11"/>
    </row>
    <row r="15" spans="1:21" ht="19.149999999999999" thickTop="1" thickBot="1">
      <c r="E15" s="17" t="s">
        <v>82</v>
      </c>
      <c r="F15" s="173"/>
      <c r="G15" s="174"/>
      <c r="J15" s="11"/>
    </row>
    <row r="16" spans="1:21" ht="19.149999999999999" thickTop="1" thickBot="1">
      <c r="E16" s="17" t="s">
        <v>83</v>
      </c>
      <c r="F16" s="173"/>
      <c r="G16" s="174"/>
      <c r="J16" s="11"/>
    </row>
    <row r="17" spans="2:14" ht="19.149999999999999" thickTop="1" thickBot="1">
      <c r="E17" s="17" t="s">
        <v>84</v>
      </c>
      <c r="F17" s="173"/>
      <c r="G17" s="174"/>
      <c r="J17" s="11"/>
    </row>
    <row r="18" spans="2:14" ht="39" customHeight="1" thickTop="1"/>
    <row r="19" spans="2:14" ht="18" customHeight="1"/>
    <row r="20" spans="2:14" ht="18" customHeight="1">
      <c r="B20" s="93" t="s">
        <v>85</v>
      </c>
    </row>
    <row r="21" spans="2:14" ht="15" customHeight="1" thickBot="1">
      <c r="C21" s="90" t="s">
        <v>9</v>
      </c>
    </row>
    <row r="22" spans="2:14" ht="30" customHeight="1" thickTop="1" thickBot="1">
      <c r="B22" s="1" t="s">
        <v>78</v>
      </c>
      <c r="C22" s="4" t="s">
        <v>53</v>
      </c>
      <c r="M22" s="21"/>
      <c r="N22" s="2"/>
    </row>
    <row r="23" spans="2:14" ht="10.15" customHeight="1" thickTop="1" thickBot="1">
      <c r="C23" s="7"/>
      <c r="M23" s="21"/>
      <c r="N23" s="2"/>
    </row>
    <row r="24" spans="2:14" ht="18.399999999999999" customHeight="1" thickTop="1" thickBot="1">
      <c r="B24" s="93"/>
      <c r="E24" s="69" t="s">
        <v>144</v>
      </c>
      <c r="F24" s="70"/>
      <c r="G24" s="70"/>
      <c r="H24" s="70"/>
      <c r="I24" s="88"/>
      <c r="J24" s="11"/>
      <c r="M24" s="21"/>
      <c r="N24" s="2"/>
    </row>
    <row r="25" spans="2:14" ht="19.149999999999999" thickTop="1" thickBot="1">
      <c r="C25" s="7"/>
      <c r="E25" s="71"/>
      <c r="F25" s="122" t="s">
        <v>145</v>
      </c>
      <c r="G25" s="123"/>
      <c r="H25" s="123"/>
      <c r="I25" s="124"/>
      <c r="J25" s="11"/>
      <c r="M25" s="21"/>
      <c r="N25" s="2"/>
    </row>
    <row r="26" spans="2:14" ht="18.600000000000001" thickTop="1">
      <c r="E26" s="72" t="s">
        <v>88</v>
      </c>
      <c r="I26" s="73"/>
      <c r="M26" s="21"/>
      <c r="N26" s="2"/>
    </row>
    <row r="27" spans="2:14">
      <c r="E27" s="72" t="s">
        <v>89</v>
      </c>
      <c r="I27" s="73"/>
      <c r="M27" s="21"/>
      <c r="N27" s="2"/>
    </row>
    <row r="28" spans="2:14">
      <c r="E28" s="72" t="s">
        <v>90</v>
      </c>
      <c r="I28" s="73"/>
      <c r="M28" s="21"/>
      <c r="N28" s="2"/>
    </row>
    <row r="29" spans="2:14" ht="18.600000000000001" thickBot="1">
      <c r="E29" s="74" t="s">
        <v>91</v>
      </c>
      <c r="F29" s="75"/>
      <c r="G29" s="75"/>
      <c r="H29" s="75"/>
      <c r="I29" s="76"/>
      <c r="M29" s="21"/>
      <c r="N29" s="2"/>
    </row>
    <row r="30" spans="2:14" ht="18.600000000000001" thickTop="1">
      <c r="E30" s="12"/>
      <c r="M30" s="21"/>
      <c r="N30" s="2"/>
    </row>
    <row r="31" spans="2:14">
      <c r="E31" s="12"/>
      <c r="M31" s="21"/>
      <c r="N31" s="2"/>
    </row>
    <row r="32" spans="2:14">
      <c r="E32" s="12"/>
      <c r="M32" s="21"/>
      <c r="N32" s="2"/>
    </row>
    <row r="33" spans="2:14">
      <c r="B33" s="93" t="s">
        <v>92</v>
      </c>
      <c r="E33" s="12"/>
      <c r="M33" s="21"/>
      <c r="N33" s="2"/>
    </row>
    <row r="34" spans="2:14" ht="18.600000000000001" thickBot="1">
      <c r="C34" s="90" t="s">
        <v>9</v>
      </c>
      <c r="E34" s="12"/>
      <c r="M34" s="21"/>
      <c r="N34" s="2"/>
    </row>
    <row r="35" spans="2:14" ht="30" customHeight="1" thickTop="1" thickBot="1">
      <c r="B35" s="1" t="s">
        <v>78</v>
      </c>
      <c r="C35" s="4" t="s">
        <v>53</v>
      </c>
      <c r="M35" s="21"/>
      <c r="N35" s="2"/>
    </row>
    <row r="36" spans="2:14" ht="10.15" customHeight="1" thickTop="1">
      <c r="M36" s="21"/>
      <c r="N36" s="2"/>
    </row>
    <row r="37" spans="2:14">
      <c r="B37" s="93"/>
      <c r="E37" s="12" t="s">
        <v>93</v>
      </c>
      <c r="J37" s="11"/>
      <c r="M37" s="21"/>
      <c r="N37" s="2"/>
    </row>
    <row r="38" spans="2:14">
      <c r="C38" s="7"/>
      <c r="E38" s="16" t="s">
        <v>94</v>
      </c>
      <c r="F38" s="6"/>
      <c r="G38" s="25" t="s">
        <v>95</v>
      </c>
      <c r="M38" s="21"/>
      <c r="N38" s="2"/>
    </row>
    <row r="39" spans="2:14">
      <c r="E39" s="16" t="s">
        <v>96</v>
      </c>
      <c r="F39" s="6"/>
      <c r="G39" s="25" t="s">
        <v>97</v>
      </c>
      <c r="M39" s="21"/>
      <c r="N39" s="2"/>
    </row>
    <row r="40" spans="2:14">
      <c r="E40" s="16"/>
      <c r="F40" s="6"/>
      <c r="G40" s="25"/>
      <c r="M40" s="21"/>
      <c r="N40" s="2"/>
    </row>
    <row r="41" spans="2:14" ht="32.450000000000003">
      <c r="D41" s="97" t="s">
        <v>98</v>
      </c>
      <c r="E41" s="95" t="s">
        <v>99</v>
      </c>
      <c r="F41" s="6"/>
      <c r="G41" s="5" t="s">
        <v>100</v>
      </c>
      <c r="M41" s="21"/>
      <c r="N41" s="2"/>
    </row>
    <row r="42" spans="2:14">
      <c r="D42" s="78"/>
      <c r="E42" s="78"/>
      <c r="F42" s="77" t="s">
        <v>101</v>
      </c>
      <c r="G42" s="79" t="str">
        <f>IF(D42="","著作権あり",IF(D42&lt;=1967,F43,IF(E42-D42&gt;0,F45,IF(D42&gt;=1968,"著作権あり","著作権あり"))))</f>
        <v>著作権あり</v>
      </c>
      <c r="M42" s="21"/>
      <c r="N42" s="2"/>
    </row>
    <row r="43" spans="2:14">
      <c r="B43" s="164" t="s">
        <v>102</v>
      </c>
      <c r="C43" s="164"/>
      <c r="D43" s="96" t="s">
        <v>103</v>
      </c>
      <c r="E43" s="16">
        <f ca="1">C44-E42</f>
        <v>2024</v>
      </c>
      <c r="F43" s="98" t="str">
        <f>IF(E42&lt;=1967,"著作権なし",IF(E43&gt;70,"著作権なし","著作権あり"))</f>
        <v>著作権なし</v>
      </c>
      <c r="G43" s="25"/>
      <c r="M43" s="21"/>
      <c r="N43" s="2"/>
    </row>
    <row r="44" spans="2:14">
      <c r="B44" s="99">
        <f ca="1">NOW()</f>
        <v>45428.420369212959</v>
      </c>
      <c r="C44" s="100">
        <f ca="1">YEAR(B44)</f>
        <v>2024</v>
      </c>
      <c r="D44" s="96" t="s">
        <v>104</v>
      </c>
      <c r="E44" s="16">
        <f ca="1">C44-D42</f>
        <v>2024</v>
      </c>
      <c r="F44" s="98" t="str">
        <f ca="1">IF(E44&gt;70,"著作権なし","著作権あり")</f>
        <v>著作権なし</v>
      </c>
      <c r="G44" s="25"/>
      <c r="M44" s="21"/>
      <c r="N44" s="2"/>
    </row>
    <row r="45" spans="2:14" ht="18" customHeight="1">
      <c r="F45" s="98" t="str">
        <f ca="1">IF(E43&gt;70,"著作権なし","著作権あり")</f>
        <v>著作権なし</v>
      </c>
      <c r="G45" s="25"/>
      <c r="M45" s="21"/>
      <c r="N45" s="2"/>
    </row>
    <row r="46" spans="2:14" ht="35.65" customHeight="1">
      <c r="D46" s="16"/>
      <c r="E46" s="16"/>
      <c r="F46" s="6"/>
      <c r="G46" s="25"/>
      <c r="M46" s="21"/>
      <c r="N46" s="2"/>
    </row>
    <row r="47" spans="2:14" ht="18" customHeight="1">
      <c r="B47" s="93" t="s">
        <v>105</v>
      </c>
      <c r="D47" s="16"/>
      <c r="E47" s="16"/>
      <c r="F47" s="6"/>
      <c r="G47" s="25"/>
      <c r="M47" s="21"/>
      <c r="N47" s="2"/>
    </row>
    <row r="48" spans="2:14" ht="15" customHeight="1" thickBot="1">
      <c r="C48" s="90" t="s">
        <v>9</v>
      </c>
      <c r="E48" s="16"/>
      <c r="F48" s="6"/>
      <c r="G48" s="25"/>
      <c r="M48" s="21"/>
      <c r="N48" s="2"/>
    </row>
    <row r="49" spans="2:14" ht="29.45" customHeight="1" thickTop="1" thickBot="1">
      <c r="B49" s="1" t="s">
        <v>78</v>
      </c>
      <c r="C49" s="4" t="s">
        <v>53</v>
      </c>
      <c r="E49" s="16"/>
      <c r="F49" s="6"/>
      <c r="G49" s="25"/>
      <c r="M49" s="21"/>
      <c r="N49" s="2"/>
    </row>
    <row r="50" spans="2:14" ht="10.15" customHeight="1" thickTop="1">
      <c r="E50" s="16"/>
      <c r="F50" s="6"/>
      <c r="G50" s="25"/>
      <c r="M50" s="21"/>
      <c r="N50" s="2"/>
    </row>
    <row r="51" spans="2:14" ht="10.15" customHeight="1">
      <c r="E51" s="16"/>
      <c r="F51" s="6"/>
      <c r="G51" s="25"/>
      <c r="M51" s="21"/>
      <c r="N51" s="2"/>
    </row>
    <row r="52" spans="2:14">
      <c r="B52" s="93"/>
      <c r="C52" s="7"/>
      <c r="E52" s="16"/>
      <c r="G52" s="15"/>
      <c r="M52" s="21"/>
      <c r="N52" s="2"/>
    </row>
    <row r="53" spans="2:14" ht="45">
      <c r="C53" s="38" t="s">
        <v>106</v>
      </c>
      <c r="D53" s="38" t="s">
        <v>107</v>
      </c>
      <c r="E53" s="38" t="s">
        <v>36</v>
      </c>
      <c r="F53" s="38" t="s">
        <v>37</v>
      </c>
      <c r="G53" s="38" t="s">
        <v>38</v>
      </c>
      <c r="H53" s="38" t="s">
        <v>39</v>
      </c>
      <c r="I53" s="38" t="s">
        <v>40</v>
      </c>
      <c r="J53" s="38" t="s">
        <v>41</v>
      </c>
      <c r="K53" s="38" t="s">
        <v>42</v>
      </c>
      <c r="M53" s="21"/>
      <c r="N53" s="2"/>
    </row>
    <row r="54" spans="2:14" ht="28.9" customHeight="1" thickBot="1">
      <c r="C54" s="39"/>
      <c r="D54" s="39"/>
      <c r="E54" s="40"/>
      <c r="F54" s="39"/>
      <c r="G54" s="41"/>
      <c r="H54" s="120"/>
      <c r="I54" s="121"/>
      <c r="J54" s="39"/>
      <c r="K54" s="39"/>
      <c r="M54" s="21"/>
      <c r="N54" s="2"/>
    </row>
    <row r="55" spans="2:14" ht="19.149999999999999" thickTop="1" thickBot="1">
      <c r="C55" s="87" t="s">
        <v>48</v>
      </c>
      <c r="D55" s="86" t="s">
        <v>49</v>
      </c>
      <c r="E55" s="86" t="s">
        <v>49</v>
      </c>
      <c r="F55" s="86" t="s">
        <v>49</v>
      </c>
      <c r="G55" s="86" t="s">
        <v>49</v>
      </c>
      <c r="H55" s="87" t="s">
        <v>108</v>
      </c>
      <c r="I55" s="86" t="s">
        <v>49</v>
      </c>
      <c r="J55" s="86" t="s">
        <v>49</v>
      </c>
      <c r="K55" s="87" t="s">
        <v>48</v>
      </c>
      <c r="M55" s="21"/>
      <c r="N55" s="2"/>
    </row>
    <row r="56" spans="2:14" ht="18.600000000000001" thickTop="1">
      <c r="M56" s="21"/>
      <c r="N56" s="2"/>
    </row>
    <row r="57" spans="2:14">
      <c r="M57" s="21"/>
      <c r="N57" s="2"/>
    </row>
    <row r="58" spans="2:14">
      <c r="M58" s="21"/>
      <c r="N58" s="2"/>
    </row>
    <row r="59" spans="2:14">
      <c r="M59" s="21"/>
      <c r="N59" s="2"/>
    </row>
    <row r="60" spans="2:14">
      <c r="B60" s="93" t="s">
        <v>109</v>
      </c>
      <c r="M60" s="21"/>
      <c r="N60" s="2"/>
    </row>
    <row r="61" spans="2:14" ht="18.600000000000001" thickBot="1">
      <c r="C61" s="90" t="s">
        <v>9</v>
      </c>
      <c r="G61" s="5"/>
    </row>
    <row r="62" spans="2:14" ht="30" customHeight="1" thickTop="1" thickBot="1">
      <c r="B62" s="1" t="s">
        <v>78</v>
      </c>
      <c r="C62" s="4" t="s">
        <v>53</v>
      </c>
    </row>
    <row r="63" spans="2:14" ht="10.15" customHeight="1" thickTop="1"/>
    <row r="64" spans="2:14" ht="18.600000000000001" thickBot="1">
      <c r="B64" s="101" t="s">
        <v>110</v>
      </c>
    </row>
    <row r="65" spans="2:28" ht="28.5" customHeight="1" thickBot="1">
      <c r="B65" s="102" t="s">
        <v>111</v>
      </c>
      <c r="C65" s="162"/>
      <c r="D65" s="163"/>
    </row>
    <row r="66" spans="2:28">
      <c r="C66" s="7"/>
      <c r="F66" s="11"/>
    </row>
    <row r="67" spans="2:28">
      <c r="C67" s="21" t="str">
        <f>IFERROR(VLOOKUP(C65,$P$1:$Q$4,2,FALSE),"未入力")</f>
        <v>未入力</v>
      </c>
      <c r="D67" s="7"/>
      <c r="F67" s="11"/>
    </row>
    <row r="68" spans="2:28">
      <c r="D68" s="7"/>
      <c r="F68" s="11"/>
      <c r="G68" s="11"/>
      <c r="H68" s="11" t="s">
        <v>112</v>
      </c>
      <c r="I68" s="21"/>
      <c r="K68" s="125" t="s">
        <v>113</v>
      </c>
    </row>
    <row r="69" spans="2:28">
      <c r="D69" s="7"/>
      <c r="F69" s="11"/>
    </row>
    <row r="70" spans="2:28" ht="18.600000000000001" thickBot="1">
      <c r="C70" s="166" t="s">
        <v>146</v>
      </c>
      <c r="D70" s="167"/>
      <c r="F70" s="11"/>
      <c r="H70" s="166" t="s">
        <v>115</v>
      </c>
      <c r="I70" s="167"/>
    </row>
    <row r="71" spans="2:28">
      <c r="C71" s="168" t="s">
        <v>116</v>
      </c>
      <c r="D71" s="169"/>
      <c r="E71" s="53" t="s">
        <v>117</v>
      </c>
      <c r="F71" s="11"/>
      <c r="H71" s="168" t="s">
        <v>116</v>
      </c>
      <c r="I71" s="169"/>
      <c r="J71" s="53" t="s">
        <v>117</v>
      </c>
      <c r="M71" s="51"/>
    </row>
    <row r="72" spans="2:28" ht="21" customHeight="1">
      <c r="C72" s="142" t="s">
        <v>118</v>
      </c>
      <c r="D72" s="143"/>
      <c r="E72" s="80" t="str">
        <f>IF(OR(C67=1,C67=2,C67=4),C65,"")</f>
        <v/>
      </c>
      <c r="F72" s="106">
        <f>IF(E72="",0,1)</f>
        <v>0</v>
      </c>
      <c r="H72" s="142" t="s">
        <v>118</v>
      </c>
      <c r="I72" s="143"/>
      <c r="J72" s="105" t="str">
        <f>IF(C67=3,C65,"")</f>
        <v/>
      </c>
      <c r="K72" s="159">
        <f>IF(J72="",0,1)</f>
        <v>0</v>
      </c>
      <c r="L72" s="160"/>
      <c r="M72" s="108"/>
      <c r="O72" s="21"/>
    </row>
    <row r="73" spans="2:28" ht="18.600000000000001" thickBot="1">
      <c r="C73" s="155" t="s">
        <v>119</v>
      </c>
      <c r="D73" s="156"/>
      <c r="E73" s="56"/>
      <c r="F73" s="106">
        <f>COUNT(E73)</f>
        <v>0</v>
      </c>
      <c r="H73" s="142" t="s">
        <v>120</v>
      </c>
      <c r="I73" s="143"/>
      <c r="J73" s="55"/>
      <c r="K73" s="144"/>
      <c r="L73" s="145"/>
      <c r="M73" s="108"/>
      <c r="O73" s="21"/>
    </row>
    <row r="74" spans="2:28">
      <c r="C74" s="165"/>
      <c r="D74" s="165"/>
      <c r="E74" s="81"/>
      <c r="F74" s="11"/>
      <c r="H74" s="142" t="s">
        <v>119</v>
      </c>
      <c r="I74" s="143"/>
      <c r="J74" s="55"/>
      <c r="K74" s="157"/>
      <c r="L74" s="158"/>
      <c r="M74" s="158"/>
      <c r="N74" s="175"/>
      <c r="O74" s="175"/>
    </row>
    <row r="75" spans="2:28" ht="18.600000000000001" thickBot="1">
      <c r="C75" s="161"/>
      <c r="D75" s="161"/>
      <c r="E75" s="11"/>
      <c r="F75" s="11"/>
      <c r="H75" s="155" t="s">
        <v>121</v>
      </c>
      <c r="I75" s="156"/>
      <c r="J75" s="56"/>
      <c r="K75" s="157">
        <f>COUNT(J73:J75)</f>
        <v>0</v>
      </c>
      <c r="L75" s="158"/>
      <c r="M75" s="158"/>
      <c r="O75" s="21"/>
    </row>
    <row r="76" spans="2:28" ht="18.600000000000001" thickBot="1">
      <c r="C76" s="82"/>
      <c r="D76" s="83"/>
      <c r="E76" s="77"/>
      <c r="F76" s="11"/>
      <c r="H76" s="54"/>
      <c r="I76" s="83"/>
      <c r="J76" s="54"/>
      <c r="M76" s="51"/>
      <c r="V76" s="21">
        <v>6</v>
      </c>
      <c r="W76" s="21">
        <v>7</v>
      </c>
      <c r="X76" s="21">
        <v>8</v>
      </c>
      <c r="Y76" s="21">
        <v>9</v>
      </c>
      <c r="Z76" s="21">
        <v>10</v>
      </c>
    </row>
    <row r="77" spans="2:28" ht="18.399999999999999" customHeight="1" thickBot="1">
      <c r="C77" s="161" t="s">
        <v>147</v>
      </c>
      <c r="D77" s="161"/>
      <c r="E77" s="103" t="s">
        <v>56</v>
      </c>
      <c r="F77" s="11"/>
      <c r="H77" s="161" t="s">
        <v>147</v>
      </c>
      <c r="I77" s="161"/>
      <c r="J77" s="103" t="s">
        <v>56</v>
      </c>
      <c r="K77" s="21"/>
      <c r="L77" s="21"/>
      <c r="M77" s="21"/>
      <c r="V77" s="21"/>
      <c r="W77" s="146" t="s">
        <v>123</v>
      </c>
      <c r="X77" s="147"/>
      <c r="Y77" s="147"/>
      <c r="Z77" s="147"/>
    </row>
    <row r="78" spans="2:28" ht="18.600000000000001" thickBot="1">
      <c r="C78" s="82"/>
      <c r="D78" s="83"/>
      <c r="E78" s="77"/>
      <c r="F78" s="11"/>
      <c r="H78" s="54"/>
      <c r="I78" s="83"/>
      <c r="J78" s="54"/>
      <c r="M78" s="51"/>
      <c r="Q78" s="21"/>
      <c r="R78" s="146" t="s">
        <v>124</v>
      </c>
      <c r="S78" s="146"/>
      <c r="T78" s="146"/>
      <c r="U78" s="146"/>
      <c r="V78" s="129"/>
      <c r="W78" s="112" t="s">
        <v>44</v>
      </c>
      <c r="X78" s="112" t="s">
        <v>45</v>
      </c>
      <c r="Y78" s="112" t="s">
        <v>46</v>
      </c>
      <c r="Z78" s="112" t="s">
        <v>47</v>
      </c>
      <c r="AA78" s="111"/>
      <c r="AB78" s="111"/>
    </row>
    <row r="79" spans="2:28" ht="18.600000000000001" thickBot="1">
      <c r="C79" s="17" t="s">
        <v>125</v>
      </c>
      <c r="D79" s="57" t="str">
        <f>IF(E72="","",IF(E77="必要なし",0,IF(F73=0,"入力漏れあり",IFERROR(VLOOKUP(E72,$Q$79:$U$82,5,FALSE),""))))</f>
        <v/>
      </c>
      <c r="E79" s="17" t="s">
        <v>126</v>
      </c>
      <c r="F79" s="11"/>
      <c r="H79" s="17" t="s">
        <v>125</v>
      </c>
      <c r="I79" s="57" t="str">
        <f>IF(J72="","",IF(J77="必要なし",0,IF(K75&lt;3,"入力漏れあり",IFERROR(VLOOKUP(J72,$Q$79:$U$82,5,FALSE),""))))</f>
        <v/>
      </c>
      <c r="J79" s="17" t="s">
        <v>126</v>
      </c>
      <c r="Q79" s="109" t="s">
        <v>55</v>
      </c>
      <c r="R79" s="98" t="str">
        <f>IF(E72=Q79,E73,"-")</f>
        <v>-</v>
      </c>
      <c r="S79" s="98" t="str">
        <f>IF(R79="-","-",1)</f>
        <v>-</v>
      </c>
      <c r="T79" s="98" t="str">
        <f>IF(S79="-","-",R79-1)</f>
        <v>-</v>
      </c>
      <c r="U79" s="110" t="str">
        <f>IF(T79="-","-",(S79*500)+(T79*100))</f>
        <v>-</v>
      </c>
      <c r="V79" s="110" t="s">
        <v>55</v>
      </c>
      <c r="W79" s="129" t="str">
        <f>IF(E73="","-",E73)</f>
        <v>-</v>
      </c>
      <c r="X79" s="129" t="str">
        <f>IF(D79="","-",D79)</f>
        <v>-</v>
      </c>
      <c r="Y79" s="129" t="str">
        <f>IF(X79="-","-",X79*0.1)</f>
        <v>-</v>
      </c>
      <c r="Z79" s="129" t="str">
        <f>IF(X79="-","-",X79+Y79)</f>
        <v>-</v>
      </c>
    </row>
    <row r="80" spans="2:28" ht="18.600000000000001" thickBot="1">
      <c r="C80" s="17" t="s">
        <v>127</v>
      </c>
      <c r="D80" s="58" t="str">
        <f>IF(D79="","",IF(F73=1,D79*1.1,"入力漏れあり"))</f>
        <v/>
      </c>
      <c r="E80" s="17" t="s">
        <v>126</v>
      </c>
      <c r="F80" s="11"/>
      <c r="H80" s="17" t="s">
        <v>127</v>
      </c>
      <c r="I80" s="58" t="str">
        <f>IF(I79="","",IF(K75=3,I79*1.1,"入力漏れあり"))</f>
        <v/>
      </c>
      <c r="J80" s="17" t="s">
        <v>126</v>
      </c>
      <c r="Q80" s="109" t="s">
        <v>128</v>
      </c>
      <c r="R80" s="98" t="str">
        <f>IF(E72=Q80,E73,"-")</f>
        <v>-</v>
      </c>
      <c r="S80" s="98" t="str">
        <f>IF(R80="-","-",1)</f>
        <v>-</v>
      </c>
      <c r="T80" s="98" t="str">
        <f>IF(S80="-","-",R80-1)</f>
        <v>-</v>
      </c>
      <c r="U80" s="110" t="str">
        <f>IF(T80="-","-",(S80*500)+(T80*100))</f>
        <v>-</v>
      </c>
      <c r="V80" s="110" t="s">
        <v>129</v>
      </c>
      <c r="W80" s="129" t="str">
        <f>IF(E73="","-",E73)</f>
        <v>-</v>
      </c>
      <c r="X80" s="129" t="str">
        <f>IF(D79="","-",D79)</f>
        <v>-</v>
      </c>
      <c r="Y80" s="129" t="str">
        <f t="shared" ref="Y80:Y82" si="0">IF(X80="-","-",X80*0.1)</f>
        <v>-</v>
      </c>
      <c r="Z80" s="129" t="str">
        <f t="shared" ref="Z80:Z82" si="1">IF(X80="-","-",X80+Y80)</f>
        <v>-</v>
      </c>
    </row>
    <row r="81" spans="2:26" ht="18.600000000000001" thickBot="1">
      <c r="C81" s="15"/>
      <c r="F81" s="15"/>
      <c r="H81" s="15"/>
      <c r="Q81" s="109" t="s">
        <v>130</v>
      </c>
      <c r="R81" s="98" t="str">
        <f>IF(J72=Q81,J73,"-")</f>
        <v>-</v>
      </c>
      <c r="S81" s="98" t="str">
        <f>IF(R81="-","-",J75/J73)</f>
        <v>-</v>
      </c>
      <c r="T81" s="110" t="str">
        <f>IF(S81="-","-",ROUNDDOWN(S81*J74*10,0))</f>
        <v>-</v>
      </c>
      <c r="U81" s="110" t="str">
        <f>IF(T81="-","-",IF(T81&gt;500,T81,500))</f>
        <v>-</v>
      </c>
      <c r="V81" s="110" t="s">
        <v>67</v>
      </c>
      <c r="W81" s="129" t="str">
        <f>IF(J74="","-",J74)</f>
        <v>-</v>
      </c>
      <c r="X81" s="129" t="str">
        <f>IF(I79="","-",I79)</f>
        <v>-</v>
      </c>
      <c r="Y81" s="129" t="str">
        <f t="shared" si="0"/>
        <v>-</v>
      </c>
      <c r="Z81" s="129" t="str">
        <f t="shared" si="1"/>
        <v>-</v>
      </c>
    </row>
    <row r="82" spans="2:26" ht="18.600000000000001" thickBot="1">
      <c r="B82" s="84" t="s">
        <v>131</v>
      </c>
      <c r="C82" s="59"/>
      <c r="D82" s="17" t="s">
        <v>126</v>
      </c>
      <c r="G82" s="84" t="s">
        <v>131</v>
      </c>
      <c r="H82" s="59"/>
      <c r="I82" s="17" t="s">
        <v>126</v>
      </c>
      <c r="Q82" s="109" t="s">
        <v>75</v>
      </c>
      <c r="R82" s="98" t="str">
        <f>IF(E72=Q82,E73,"-")</f>
        <v>-</v>
      </c>
      <c r="S82" s="110" t="str">
        <f>IF(R82="-","-",R82*100)</f>
        <v>-</v>
      </c>
      <c r="T82" s="108"/>
      <c r="U82" s="110" t="str">
        <f>IF(S82="-","-",IF(S82&gt;500,S82,500))</f>
        <v>-</v>
      </c>
      <c r="V82" s="110" t="s">
        <v>75</v>
      </c>
      <c r="W82" s="129" t="str">
        <f>IF(E73="","-",E73)</f>
        <v>-</v>
      </c>
      <c r="X82" s="129" t="str">
        <f>IF(D79="","-",D79)</f>
        <v>-</v>
      </c>
      <c r="Y82" s="129" t="str">
        <f t="shared" si="0"/>
        <v>-</v>
      </c>
      <c r="Z82" s="129" t="str">
        <f t="shared" si="1"/>
        <v>-</v>
      </c>
    </row>
    <row r="83" spans="2:26" ht="19.149999999999999" thickBot="1">
      <c r="B83" s="17" t="s">
        <v>127</v>
      </c>
      <c r="C83" s="14">
        <f>C82*1.1</f>
        <v>0</v>
      </c>
      <c r="D83" s="17" t="s">
        <v>126</v>
      </c>
      <c r="E83" s="64"/>
      <c r="G83" s="17" t="s">
        <v>127</v>
      </c>
      <c r="H83" s="14">
        <f>H82*1.1</f>
        <v>0</v>
      </c>
      <c r="I83" s="17" t="s">
        <v>126</v>
      </c>
      <c r="J83" s="64"/>
      <c r="Q83" s="21"/>
      <c r="R83" s="21"/>
      <c r="S83" s="21"/>
      <c r="T83" s="21"/>
      <c r="U83" s="21"/>
      <c r="V83" s="21"/>
      <c r="W83" s="21"/>
      <c r="X83" s="21"/>
      <c r="Y83" s="21"/>
      <c r="Z83" s="21"/>
    </row>
    <row r="84" spans="2:26" ht="18.600000000000001" thickBot="1">
      <c r="K84" s="11"/>
      <c r="Q84" s="104"/>
      <c r="R84" s="104"/>
      <c r="S84" s="104"/>
      <c r="T84" s="104"/>
      <c r="U84" s="104"/>
      <c r="V84" s="104"/>
      <c r="W84" s="104"/>
    </row>
    <row r="85" spans="2:26" ht="29.45" thickBot="1">
      <c r="B85" s="17" t="s">
        <v>132</v>
      </c>
      <c r="C85" s="107" t="str">
        <f>IF(F72=0,"",IF(OR(D79="入力漏れあり",D80="入力漏れあり"),"入力漏れあり",D80+C83))</f>
        <v/>
      </c>
      <c r="D85" s="17" t="s">
        <v>126</v>
      </c>
      <c r="G85" s="17" t="s">
        <v>132</v>
      </c>
      <c r="H85" s="107" t="str">
        <f>IF(K72=0,"",IF(OR(I79="入力漏れあり",I80="入力漏れあり"),"入力漏れあり",I80+H83))</f>
        <v/>
      </c>
      <c r="I85" s="17" t="s">
        <v>126</v>
      </c>
      <c r="K85" s="11"/>
      <c r="L85" s="128"/>
      <c r="M85" s="128"/>
    </row>
    <row r="86" spans="2:26">
      <c r="K86" s="11"/>
      <c r="L86" s="11"/>
      <c r="M86" s="11"/>
    </row>
    <row r="89" spans="2:26">
      <c r="B89" s="7" t="s">
        <v>133</v>
      </c>
    </row>
    <row r="90" spans="2:26" ht="15" customHeight="1" thickBot="1">
      <c r="C90" s="90" t="s">
        <v>9</v>
      </c>
    </row>
    <row r="91" spans="2:26" ht="30" customHeight="1" thickTop="1" thickBot="1">
      <c r="B91" s="1" t="s">
        <v>78</v>
      </c>
      <c r="C91" s="4" t="s">
        <v>53</v>
      </c>
    </row>
    <row r="92" spans="2:26" ht="10.15" customHeight="1" thickTop="1">
      <c r="C92" s="8"/>
    </row>
    <row r="93" spans="2:26">
      <c r="B93" s="7"/>
      <c r="C93" s="7"/>
      <c r="E93" s="12"/>
    </row>
    <row r="94" spans="2:26">
      <c r="B94" s="7"/>
      <c r="C94" s="7"/>
      <c r="E94" s="12"/>
      <c r="J94" s="90"/>
    </row>
    <row r="95" spans="2:26">
      <c r="B95" s="7"/>
      <c r="C95" s="7"/>
      <c r="E95" s="12"/>
      <c r="F95" s="17"/>
      <c r="J95" s="91"/>
    </row>
    <row r="96" spans="2:26">
      <c r="B96" s="7"/>
      <c r="C96" s="7"/>
      <c r="E96" s="12"/>
      <c r="F96" s="17"/>
      <c r="J96" s="91"/>
    </row>
    <row r="97" spans="2:10">
      <c r="B97" s="7" t="s">
        <v>134</v>
      </c>
      <c r="C97" s="7"/>
      <c r="E97" s="12"/>
      <c r="F97" s="17"/>
    </row>
    <row r="98" spans="2:10" ht="18.600000000000001" thickBot="1">
      <c r="C98" s="90" t="s">
        <v>9</v>
      </c>
      <c r="E98" s="12"/>
      <c r="F98" s="17"/>
    </row>
    <row r="99" spans="2:10" ht="30" customHeight="1" thickTop="1" thickBot="1">
      <c r="B99" s="1" t="s">
        <v>78</v>
      </c>
      <c r="C99" s="4" t="s">
        <v>53</v>
      </c>
      <c r="E99" s="12"/>
      <c r="F99" s="17"/>
    </row>
    <row r="100" spans="2:10" ht="10.15" customHeight="1" thickTop="1">
      <c r="C100" s="8"/>
      <c r="F100" s="17"/>
    </row>
    <row r="101" spans="2:10">
      <c r="B101" s="7"/>
      <c r="C101" s="7"/>
      <c r="E101" s="12"/>
      <c r="F101" s="17"/>
    </row>
    <row r="102" spans="2:10">
      <c r="B102" s="7"/>
      <c r="C102" s="7"/>
      <c r="E102" s="12"/>
      <c r="F102" s="17"/>
      <c r="J102" s="91"/>
    </row>
    <row r="103" spans="2:10" ht="10.15" customHeight="1">
      <c r="C103" s="8"/>
      <c r="J103" s="91"/>
    </row>
    <row r="104" spans="2:10" ht="10.15" customHeight="1">
      <c r="C104" s="8"/>
      <c r="J104" s="91"/>
    </row>
    <row r="105" spans="2:10" ht="10.15" customHeight="1">
      <c r="C105" s="8"/>
      <c r="J105" s="91"/>
    </row>
    <row r="106" spans="2:10">
      <c r="B106" s="7" t="s">
        <v>135</v>
      </c>
    </row>
    <row r="107" spans="2:10" ht="18.600000000000001" thickBot="1">
      <c r="C107" s="90" t="s">
        <v>9</v>
      </c>
      <c r="E107" s="12"/>
      <c r="F107" s="17"/>
    </row>
    <row r="108" spans="2:10" ht="30" customHeight="1" thickTop="1" thickBot="1">
      <c r="B108" s="1" t="s">
        <v>78</v>
      </c>
      <c r="C108" s="4" t="s">
        <v>53</v>
      </c>
      <c r="E108" s="12"/>
      <c r="F108" s="17"/>
    </row>
    <row r="109" spans="2:10" ht="19.149999999999999" thickTop="1" thickBot="1">
      <c r="B109" s="7"/>
    </row>
    <row r="110" spans="2:10" ht="19.149999999999999" thickTop="1" thickBot="1">
      <c r="B110" s="7"/>
      <c r="D110" s="6" t="s">
        <v>136</v>
      </c>
      <c r="G110" s="4" t="s">
        <v>53</v>
      </c>
      <c r="H110" s="90" t="s">
        <v>9</v>
      </c>
    </row>
    <row r="111" spans="2:10" ht="9" customHeight="1" thickTop="1" thickBot="1">
      <c r="B111" s="7"/>
      <c r="I111" s="10"/>
      <c r="J111" s="91"/>
    </row>
    <row r="112" spans="2:10" ht="19.149999999999999" thickTop="1" thickBot="1">
      <c r="B112" s="7"/>
      <c r="D112" s="6" t="s">
        <v>137</v>
      </c>
      <c r="G112" s="4" t="s">
        <v>58</v>
      </c>
      <c r="H112" s="90" t="s">
        <v>9</v>
      </c>
    </row>
    <row r="113" spans="2:10" ht="18.600000000000001" thickTop="1">
      <c r="J113" s="91"/>
    </row>
    <row r="114" spans="2:10">
      <c r="J114" s="91"/>
    </row>
    <row r="115" spans="2:10">
      <c r="B115" s="7" t="s">
        <v>138</v>
      </c>
      <c r="J115" s="91"/>
    </row>
    <row r="116" spans="2:10" ht="18.600000000000001" thickBot="1">
      <c r="C116" s="90" t="s">
        <v>9</v>
      </c>
      <c r="E116" s="12"/>
      <c r="F116" s="17"/>
    </row>
    <row r="117" spans="2:10" ht="30" customHeight="1" thickTop="1" thickBot="1">
      <c r="B117" s="1" t="s">
        <v>78</v>
      </c>
      <c r="C117" s="4" t="s">
        <v>53</v>
      </c>
      <c r="E117" s="12"/>
      <c r="F117" s="17"/>
    </row>
    <row r="118" spans="2:10" ht="19.149999999999999" thickTop="1" thickBot="1">
      <c r="B118" s="7"/>
      <c r="J118" s="91"/>
    </row>
    <row r="119" spans="2:10" ht="18.600000000000001" customHeight="1" thickTop="1" thickBot="1">
      <c r="D119" s="6" t="s">
        <v>139</v>
      </c>
      <c r="H119" s="4" t="s">
        <v>53</v>
      </c>
      <c r="I119" s="90" t="s">
        <v>9</v>
      </c>
      <c r="J119" s="90"/>
    </row>
    <row r="120" spans="2:10" ht="18.600000000000001" customHeight="1" thickTop="1" thickBot="1">
      <c r="C120" s="89" t="s">
        <v>3</v>
      </c>
      <c r="D120" s="126">
        <f>利用者登録!F5</f>
        <v>0</v>
      </c>
      <c r="I120" s="11"/>
      <c r="J120" s="90"/>
    </row>
    <row r="121" spans="2:10" ht="18.600000000000001" customHeight="1">
      <c r="C121" s="89"/>
      <c r="D121" s="12"/>
      <c r="I121" s="11"/>
      <c r="J121" s="90"/>
    </row>
    <row r="122" spans="2:10" ht="15" customHeight="1">
      <c r="J122" s="92"/>
    </row>
    <row r="123" spans="2:10">
      <c r="J123" s="91"/>
    </row>
    <row r="124" spans="2:10">
      <c r="B124" s="7" t="s">
        <v>140</v>
      </c>
      <c r="J124" s="91"/>
    </row>
    <row r="125" spans="2:10" ht="18.600000000000001" thickBot="1">
      <c r="C125" s="90" t="s">
        <v>9</v>
      </c>
      <c r="E125" s="12"/>
      <c r="F125" s="17"/>
    </row>
    <row r="126" spans="2:10" ht="30" customHeight="1" thickTop="1" thickBot="1">
      <c r="B126" s="1" t="s">
        <v>78</v>
      </c>
      <c r="C126" s="4" t="s">
        <v>53</v>
      </c>
      <c r="E126" s="12"/>
      <c r="F126" s="17"/>
    </row>
    <row r="127" spans="2:10" ht="18.600000000000001" thickTop="1"/>
    <row r="128" spans="2:10">
      <c r="D128" s="6" t="s">
        <v>141</v>
      </c>
    </row>
    <row r="129" spans="4:4">
      <c r="D129" s="2" t="s">
        <v>142</v>
      </c>
    </row>
  </sheetData>
  <mergeCells count="34">
    <mergeCell ref="C77:D77"/>
    <mergeCell ref="H77:I77"/>
    <mergeCell ref="W77:Z77"/>
    <mergeCell ref="R78:U78"/>
    <mergeCell ref="C74:D74"/>
    <mergeCell ref="H74:I74"/>
    <mergeCell ref="K74:O74"/>
    <mergeCell ref="C75:D75"/>
    <mergeCell ref="H75:I75"/>
    <mergeCell ref="K75:M75"/>
    <mergeCell ref="C72:D72"/>
    <mergeCell ref="H72:I72"/>
    <mergeCell ref="K72:L72"/>
    <mergeCell ref="C73:D73"/>
    <mergeCell ref="H73:I73"/>
    <mergeCell ref="K73:L73"/>
    <mergeCell ref="C71:D71"/>
    <mergeCell ref="H71:I71"/>
    <mergeCell ref="E12:H12"/>
    <mergeCell ref="F13:G13"/>
    <mergeCell ref="F14:G14"/>
    <mergeCell ref="F15:G15"/>
    <mergeCell ref="F16:G16"/>
    <mergeCell ref="F17:G17"/>
    <mergeCell ref="B43:C43"/>
    <mergeCell ref="C65:D65"/>
    <mergeCell ref="C70:D70"/>
    <mergeCell ref="H70:I70"/>
    <mergeCell ref="E11:H11"/>
    <mergeCell ref="A1:A2"/>
    <mergeCell ref="B1:B2"/>
    <mergeCell ref="C1:C2"/>
    <mergeCell ref="A4:A5"/>
    <mergeCell ref="E8:H8"/>
  </mergeCells>
  <phoneticPr fontId="1"/>
  <conditionalFormatting sqref="B6:B7 D6:G7">
    <cfRule type="cellIs" dxfId="95" priority="52" operator="equal">
      <formula>"未"</formula>
    </cfRule>
    <cfRule type="cellIs" dxfId="94" priority="51" operator="equal">
      <formula>"完了"</formula>
    </cfRule>
  </conditionalFormatting>
  <conditionalFormatting sqref="C10">
    <cfRule type="cellIs" dxfId="93" priority="37" operator="equal">
      <formula>"確認"</formula>
    </cfRule>
    <cfRule type="cellIs" dxfId="92" priority="36" operator="equal">
      <formula>"未"</formula>
    </cfRule>
  </conditionalFormatting>
  <conditionalFormatting sqref="C22">
    <cfRule type="cellIs" dxfId="91" priority="34" operator="equal">
      <formula>"未"</formula>
    </cfRule>
    <cfRule type="cellIs" dxfId="90" priority="33" operator="equal">
      <formula>"謝絶"</formula>
    </cfRule>
    <cfRule type="cellIs" dxfId="89" priority="35" operator="equal">
      <formula>"確認"</formula>
    </cfRule>
  </conditionalFormatting>
  <conditionalFormatting sqref="C35">
    <cfRule type="cellIs" dxfId="88" priority="30" operator="equal">
      <formula>"補償金なし"</formula>
    </cfRule>
    <cfRule type="cellIs" dxfId="87" priority="31" operator="equal">
      <formula>"未"</formula>
    </cfRule>
    <cfRule type="cellIs" dxfId="86" priority="32" operator="equal">
      <formula>"確認"</formula>
    </cfRule>
  </conditionalFormatting>
  <conditionalFormatting sqref="C49">
    <cfRule type="cellIs" dxfId="85" priority="29" operator="equal">
      <formula>"確認"</formula>
    </cfRule>
    <cfRule type="cellIs" dxfId="84" priority="28" operator="equal">
      <formula>"未"</formula>
    </cfRule>
  </conditionalFormatting>
  <conditionalFormatting sqref="C55">
    <cfRule type="colorScale" priority="58">
      <colorScale>
        <cfvo type="min"/>
        <cfvo type="max"/>
        <color rgb="FFFF7128"/>
        <color rgb="FFFFEF9C"/>
      </colorScale>
    </cfRule>
    <cfRule type="cellIs" dxfId="83" priority="57" operator="equal">
      <formula>"OK"</formula>
    </cfRule>
    <cfRule type="cellIs" dxfId="82" priority="56" operator="equal">
      <formula>"未記入（必須）"</formula>
    </cfRule>
  </conditionalFormatting>
  <conditionalFormatting sqref="C62">
    <cfRule type="cellIs" dxfId="81" priority="26" operator="equal">
      <formula>"未"</formula>
    </cfRule>
    <cfRule type="cellIs" dxfId="80" priority="27" operator="equal">
      <formula>"確認"</formula>
    </cfRule>
  </conditionalFormatting>
  <conditionalFormatting sqref="C91">
    <cfRule type="cellIs" dxfId="79" priority="25" operator="equal">
      <formula>"確認"</formula>
    </cfRule>
    <cfRule type="cellIs" dxfId="78" priority="23" operator="equal">
      <formula>"謝絶"</formula>
    </cfRule>
    <cfRule type="cellIs" dxfId="77" priority="24" operator="equal">
      <formula>"未"</formula>
    </cfRule>
  </conditionalFormatting>
  <conditionalFormatting sqref="C99">
    <cfRule type="cellIs" dxfId="76" priority="22" operator="equal">
      <formula>"確認"</formula>
    </cfRule>
    <cfRule type="cellIs" dxfId="75" priority="21" operator="equal">
      <formula>"未"</formula>
    </cfRule>
  </conditionalFormatting>
  <conditionalFormatting sqref="C108">
    <cfRule type="cellIs" dxfId="74" priority="11" operator="equal">
      <formula>"確認"</formula>
    </cfRule>
    <cfRule type="cellIs" dxfId="73" priority="10" operator="equal">
      <formula>"未"</formula>
    </cfRule>
  </conditionalFormatting>
  <conditionalFormatting sqref="C117">
    <cfRule type="cellIs" dxfId="72" priority="9" operator="equal">
      <formula>"確認"</formula>
    </cfRule>
    <cfRule type="cellIs" dxfId="71" priority="8" operator="equal">
      <formula>"未"</formula>
    </cfRule>
  </conditionalFormatting>
  <conditionalFormatting sqref="C126">
    <cfRule type="cellIs" dxfId="70" priority="4" operator="equal">
      <formula>"未"</formula>
    </cfRule>
    <cfRule type="cellIs" dxfId="69" priority="5" operator="equal">
      <formula>"確認"</formula>
    </cfRule>
  </conditionalFormatting>
  <conditionalFormatting sqref="D85">
    <cfRule type="cellIs" dxfId="68" priority="47" operator="equal">
      <formula>"未確認"</formula>
    </cfRule>
    <cfRule type="cellIs" dxfId="67" priority="48" operator="equal">
      <formula>"確認（次へ）"</formula>
    </cfRule>
  </conditionalFormatting>
  <conditionalFormatting sqref="D55:G55">
    <cfRule type="colorScale" priority="55">
      <colorScale>
        <cfvo type="min"/>
        <cfvo type="max"/>
        <color rgb="FFFF7128"/>
        <color rgb="FFFFEF9C"/>
      </colorScale>
    </cfRule>
    <cfRule type="cellIs" dxfId="66" priority="53" operator="equal">
      <formula>"未記入（可能な限り記録）"</formula>
    </cfRule>
    <cfRule type="cellIs" dxfId="65" priority="54" operator="equal">
      <formula>"OK"</formula>
    </cfRule>
  </conditionalFormatting>
  <conditionalFormatting sqref="G110">
    <cfRule type="cellIs" dxfId="64" priority="16" operator="equal">
      <formula>"作成"</formula>
    </cfRule>
    <cfRule type="cellIs" dxfId="63" priority="15" operator="equal">
      <formula>"未"</formula>
    </cfRule>
  </conditionalFormatting>
  <conditionalFormatting sqref="G112">
    <cfRule type="colorScale" priority="14">
      <colorScale>
        <cfvo type="min"/>
        <cfvo type="max"/>
        <color rgb="FFFF7128"/>
        <color rgb="FFFFEF9C"/>
      </colorScale>
    </cfRule>
    <cfRule type="cellIs" dxfId="62" priority="12" operator="equal">
      <formula>"未保存"</formula>
    </cfRule>
    <cfRule type="cellIs" dxfId="61" priority="13" operator="equal">
      <formula>"保存"</formula>
    </cfRule>
  </conditionalFormatting>
  <conditionalFormatting sqref="H55">
    <cfRule type="colorScale" priority="3">
      <colorScale>
        <cfvo type="min"/>
        <cfvo type="max"/>
        <color rgb="FFFF7128"/>
        <color rgb="FFFFEF9C"/>
      </colorScale>
    </cfRule>
    <cfRule type="cellIs" dxfId="60" priority="1" operator="equal">
      <formula>"未記入（必須）"</formula>
    </cfRule>
    <cfRule type="cellIs" dxfId="59" priority="2" operator="equal">
      <formula>"OK"</formula>
    </cfRule>
  </conditionalFormatting>
  <conditionalFormatting sqref="H119">
    <cfRule type="cellIs" dxfId="58" priority="6" operator="equal">
      <formula>"未"</formula>
    </cfRule>
    <cfRule type="cellIs" dxfId="57" priority="7" operator="equal">
      <formula>"作成"</formula>
    </cfRule>
  </conditionalFormatting>
  <conditionalFormatting sqref="H39:I44 I45:I51">
    <cfRule type="cellIs" dxfId="56" priority="61" operator="equal">
      <formula>"完了（次へ）"</formula>
    </cfRule>
  </conditionalFormatting>
  <conditionalFormatting sqref="H39:I44">
    <cfRule type="cellIs" dxfId="55" priority="60" operator="equal">
      <formula>"未確認"</formula>
    </cfRule>
  </conditionalFormatting>
  <conditionalFormatting sqref="I45:I51">
    <cfRule type="cellIs" dxfId="54" priority="59" operator="equal">
      <formula>"未確認"</formula>
    </cfRule>
  </conditionalFormatting>
  <conditionalFormatting sqref="I85">
    <cfRule type="cellIs" dxfId="53" priority="50" operator="equal">
      <formula>"確認（次へ）"</formula>
    </cfRule>
    <cfRule type="cellIs" dxfId="52" priority="49" operator="equal">
      <formula>"未確認"</formula>
    </cfRule>
  </conditionalFormatting>
  <conditionalFormatting sqref="I55:J55">
    <cfRule type="cellIs" dxfId="51" priority="44" operator="equal">
      <formula>"未記入（可能な限り記録）"</formula>
    </cfRule>
    <cfRule type="cellIs" dxfId="50" priority="45" operator="equal">
      <formula>"OK"</formula>
    </cfRule>
    <cfRule type="colorScale" priority="46">
      <colorScale>
        <cfvo type="min"/>
        <cfvo type="max"/>
        <color rgb="FFFF7128"/>
        <color rgb="FFFFEF9C"/>
      </colorScale>
    </cfRule>
  </conditionalFormatting>
  <conditionalFormatting sqref="K55">
    <cfRule type="cellIs" dxfId="49" priority="38" operator="equal">
      <formula>"未記入（必須）"</formula>
    </cfRule>
    <cfRule type="cellIs" dxfId="48" priority="39" operator="equal">
      <formula>"OK"</formula>
    </cfRule>
    <cfRule type="colorScale" priority="40">
      <colorScale>
        <cfvo type="min"/>
        <cfvo type="max"/>
        <color rgb="FFFF7128"/>
        <color rgb="FFFFEF9C"/>
      </colorScale>
    </cfRule>
  </conditionalFormatting>
  <dataValidations count="7">
    <dataValidation type="list" allowBlank="1" showInputMessage="1" showErrorMessage="1" sqref="G110 H119" xr:uid="{FF7AD38D-59B5-4922-BB65-2EA990703B32}">
      <formula1>$T$1:$T$2</formula1>
    </dataValidation>
    <dataValidation type="list" allowBlank="1" showInputMessage="1" showErrorMessage="1" sqref="C65:D65" xr:uid="{D6688134-9592-4286-9327-CF67C99F4D6E}">
      <formula1>$P$1:$P$4</formula1>
    </dataValidation>
    <dataValidation type="list" allowBlank="1" showInputMessage="1" showErrorMessage="1" sqref="C35" xr:uid="{8119D370-20E5-43B3-B3FE-2118C3BBBE1A}">
      <formula1>$N$1:$N$3</formula1>
    </dataValidation>
    <dataValidation type="list" allowBlank="1" showInputMessage="1" showErrorMessage="1" sqref="C22 C91" xr:uid="{6D5FDCB3-B363-4143-B892-9E6B76E4B78A}">
      <formula1>$M$1:$M$3</formula1>
    </dataValidation>
    <dataValidation type="list" allowBlank="1" showInputMessage="1" showErrorMessage="1" sqref="C10 C49 C62 C99 C108 C117 C126" xr:uid="{B32A45A1-88F2-4C72-9B5D-FD404AB14EC7}">
      <formula1>$L$1:$L$2</formula1>
    </dataValidation>
    <dataValidation type="list" allowBlank="1" showInputMessage="1" showErrorMessage="1" sqref="G112" xr:uid="{CD76389F-C359-4011-BF1F-FA2DDBEA96AD}">
      <formula1>$U$1:$U$2</formula1>
    </dataValidation>
    <dataValidation type="list" allowBlank="1" showInputMessage="1" showErrorMessage="1" sqref="E77 J77" xr:uid="{8DA705AE-8B68-446C-AF88-A06896ECB373}">
      <formula1>$R$1:$R$2</formula1>
    </dataValidation>
  </dataValidations>
  <hyperlinks>
    <hyperlink ref="G39" r:id="rId1" xr:uid="{3151B5F4-2F52-43D3-927D-FD422EB52B01}"/>
    <hyperlink ref="G38" r:id="rId2" xr:uid="{2C19F9CD-AEDF-4A8D-9FF6-5316ED2CAE15}"/>
    <hyperlink ref="C5" location="管理シート!A1" display="該当ページへ移動" xr:uid="{7F57E423-5AD3-4B76-B233-9194F0D5A421}"/>
    <hyperlink ref="D5" location="資料①!A1" display="該当ページへ移動" xr:uid="{12326ADE-0673-48E6-8ED9-E35B42B5ABA1}"/>
    <hyperlink ref="E5" location="資料②!A1" display="該当ページへ移動" xr:uid="{8A0EDE91-EE85-4350-BE82-38286173C716}"/>
    <hyperlink ref="F5" location="資料③!A1" display="該当ページへ移動" xr:uid="{CB8DB8F5-DB92-4A62-BDAF-BF0A5883EC6F}"/>
    <hyperlink ref="H5" location="資料⑤!A1" display="該当ページへ移動" xr:uid="{CA232D8E-1167-4A80-8F36-0BFCF04DCF9C}"/>
  </hyperlinks>
  <pageMargins left="0.7" right="0.7" top="0.75" bottom="0.75" header="0.3" footer="0.3"/>
  <pageSetup paperSize="9" scale="79" fitToHeight="0" orientation="landscape" r:id="rId3"/>
  <drawing r:id="rId4"/>
  <legacyDrawing r:id="rId5"/>
  <oleObjects>
    <mc:AlternateContent xmlns:mc="http://schemas.openxmlformats.org/markup-compatibility/2006">
      <mc:Choice Requires="x14">
        <oleObject progId="Word.Document.12" shapeId="26625" r:id="rId6">
          <objectPr defaultSize="0" r:id="rId7">
            <anchor moveWithCells="1">
              <from>
                <xdr:col>9</xdr:col>
                <xdr:colOff>594360</xdr:colOff>
                <xdr:row>34</xdr:row>
                <xdr:rowOff>297180</xdr:rowOff>
              </from>
              <to>
                <xdr:col>18</xdr:col>
                <xdr:colOff>167640</xdr:colOff>
                <xdr:row>40</xdr:row>
                <xdr:rowOff>335280</xdr:rowOff>
              </to>
            </anchor>
          </objectPr>
        </oleObject>
      </mc:Choice>
      <mc:Fallback>
        <oleObject progId="Word.Document.12" shapeId="26625"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780CD-FEE9-4062-BB5A-8C6992089F4F}">
  <sheetPr>
    <pageSetUpPr fitToPage="1"/>
  </sheetPr>
  <dimension ref="A1:AB129"/>
  <sheetViews>
    <sheetView topLeftCell="A28" workbookViewId="0">
      <selection activeCell="F35" sqref="F35"/>
    </sheetView>
  </sheetViews>
  <sheetFormatPr defaultColWidth="8.75" defaultRowHeight="18"/>
  <cols>
    <col min="1" max="1" width="8.75" style="2"/>
    <col min="2" max="3" width="13.625" style="2" customWidth="1"/>
    <col min="4" max="11" width="12.75" style="2" customWidth="1"/>
    <col min="12" max="13" width="8.75" style="2"/>
    <col min="14" max="14" width="8.75" style="21"/>
    <col min="15" max="16" width="8.75" style="2"/>
    <col min="17" max="17" width="63.375" style="2" customWidth="1"/>
    <col min="18" max="16384" width="8.75" style="2"/>
  </cols>
  <sheetData>
    <row r="1" spans="1:21" ht="18.600000000000001" thickTop="1">
      <c r="A1" s="148" t="s">
        <v>149</v>
      </c>
      <c r="B1" s="149" t="s">
        <v>14</v>
      </c>
      <c r="C1" s="151"/>
      <c r="L1" s="117" t="s">
        <v>53</v>
      </c>
      <c r="M1" s="117" t="s">
        <v>53</v>
      </c>
      <c r="N1" s="117" t="s">
        <v>53</v>
      </c>
      <c r="O1" s="117" t="s">
        <v>54</v>
      </c>
      <c r="P1" s="117" t="s">
        <v>55</v>
      </c>
      <c r="Q1" s="117">
        <v>1</v>
      </c>
      <c r="R1" s="117" t="s">
        <v>56</v>
      </c>
      <c r="S1" s="117" t="s">
        <v>57</v>
      </c>
      <c r="T1" s="117" t="s">
        <v>53</v>
      </c>
      <c r="U1" s="117" t="s">
        <v>58</v>
      </c>
    </row>
    <row r="2" spans="1:21" ht="18.600000000000001" thickBot="1">
      <c r="A2" s="148"/>
      <c r="B2" s="150"/>
      <c r="C2" s="152"/>
      <c r="E2" s="24"/>
      <c r="L2" s="117" t="s">
        <v>59</v>
      </c>
      <c r="M2" s="117" t="s">
        <v>59</v>
      </c>
      <c r="N2" s="117" t="s">
        <v>59</v>
      </c>
      <c r="O2" s="117" t="s">
        <v>60</v>
      </c>
      <c r="P2" s="117" t="s">
        <v>61</v>
      </c>
      <c r="Q2" s="117">
        <v>2</v>
      </c>
      <c r="R2" s="117" t="s">
        <v>62</v>
      </c>
      <c r="S2" s="117" t="s">
        <v>0</v>
      </c>
      <c r="T2" s="117" t="s">
        <v>63</v>
      </c>
      <c r="U2" s="117" t="s">
        <v>64</v>
      </c>
    </row>
    <row r="3" spans="1:21" ht="18.600000000000001" thickBot="1">
      <c r="L3" s="117"/>
      <c r="M3" s="117" t="s">
        <v>65</v>
      </c>
      <c r="N3" s="117" t="s">
        <v>66</v>
      </c>
      <c r="O3" s="117"/>
      <c r="P3" s="117" t="s">
        <v>67</v>
      </c>
      <c r="Q3" s="117">
        <v>3</v>
      </c>
      <c r="R3" s="117"/>
      <c r="S3" s="117"/>
      <c r="T3" s="117"/>
      <c r="U3" s="117"/>
    </row>
    <row r="4" spans="1:21" s="3" customFormat="1" ht="30" customHeight="1" thickTop="1">
      <c r="A4" s="148" t="s">
        <v>68</v>
      </c>
      <c r="B4" s="36" t="s">
        <v>2</v>
      </c>
      <c r="C4" s="19" t="s">
        <v>69</v>
      </c>
      <c r="D4" s="19" t="s">
        <v>70</v>
      </c>
      <c r="E4" s="19" t="s">
        <v>71</v>
      </c>
      <c r="F4" s="19" t="s">
        <v>72</v>
      </c>
      <c r="G4" s="19" t="s">
        <v>73</v>
      </c>
      <c r="H4" s="63" t="s">
        <v>74</v>
      </c>
      <c r="I4" s="2"/>
      <c r="J4" s="2"/>
      <c r="K4" s="2"/>
      <c r="L4" s="22"/>
      <c r="M4" s="22"/>
      <c r="N4" s="22" t="s">
        <v>0</v>
      </c>
      <c r="O4" s="22"/>
      <c r="P4" s="117" t="s">
        <v>75</v>
      </c>
      <c r="Q4" s="22">
        <v>4</v>
      </c>
      <c r="R4" s="22"/>
      <c r="S4" s="22"/>
      <c r="T4" s="22"/>
      <c r="U4" s="22"/>
    </row>
    <row r="5" spans="1:21" s="3" customFormat="1" ht="10.9" customHeight="1" thickBot="1">
      <c r="A5" s="148"/>
      <c r="B5" s="116" t="str">
        <f>HYPERLINK("#利用者登録!B3","該当箇所へ移動")</f>
        <v>該当箇所へ移動</v>
      </c>
      <c r="C5" s="52" t="s">
        <v>76</v>
      </c>
      <c r="D5" s="18" t="s">
        <v>76</v>
      </c>
      <c r="E5" s="18" t="s">
        <v>76</v>
      </c>
      <c r="F5" s="18" t="s">
        <v>76</v>
      </c>
      <c r="G5" s="18" t="s">
        <v>76</v>
      </c>
      <c r="H5" s="85"/>
      <c r="I5" s="2"/>
      <c r="J5" s="2"/>
      <c r="K5" s="2"/>
      <c r="N5" s="22" t="s">
        <v>57</v>
      </c>
    </row>
    <row r="6" spans="1:21" s="9" customFormat="1" ht="18.600000000000001" thickTop="1">
      <c r="B6" s="20"/>
      <c r="D6" s="20"/>
      <c r="E6" s="20"/>
      <c r="F6" s="20"/>
      <c r="G6" s="20"/>
      <c r="H6" s="2"/>
      <c r="I6" s="2"/>
      <c r="J6" s="2"/>
      <c r="K6" s="2"/>
      <c r="N6" s="23"/>
    </row>
    <row r="7" spans="1:21" s="9" customFormat="1">
      <c r="B7" s="20"/>
      <c r="D7" s="20"/>
      <c r="E7" s="20"/>
      <c r="F7" s="20"/>
      <c r="G7" s="20"/>
      <c r="H7" s="2"/>
      <c r="I7" s="2"/>
      <c r="J7" s="2"/>
      <c r="K7" s="2"/>
      <c r="N7" s="23"/>
    </row>
    <row r="8" spans="1:21">
      <c r="B8" s="93" t="s">
        <v>77</v>
      </c>
      <c r="E8" s="153"/>
      <c r="F8" s="154"/>
      <c r="G8" s="154"/>
      <c r="H8" s="154"/>
      <c r="J8" s="11"/>
    </row>
    <row r="9" spans="1:21" ht="18.600000000000001" thickBot="1">
      <c r="C9" s="90" t="s">
        <v>9</v>
      </c>
      <c r="F9" s="5"/>
    </row>
    <row r="10" spans="1:21" ht="30" customHeight="1" thickTop="1" thickBot="1">
      <c r="B10" s="1" t="s">
        <v>78</v>
      </c>
      <c r="C10" s="4" t="s">
        <v>53</v>
      </c>
    </row>
    <row r="11" spans="1:21" ht="10.15" customHeight="1" thickTop="1">
      <c r="B11" s="7"/>
      <c r="E11" s="153"/>
      <c r="F11" s="154"/>
      <c r="G11" s="154"/>
      <c r="H11" s="154"/>
    </row>
    <row r="12" spans="1:21" ht="18.600000000000001" thickBot="1">
      <c r="B12" s="93"/>
      <c r="E12" s="153" t="s">
        <v>79</v>
      </c>
      <c r="F12" s="154"/>
      <c r="G12" s="154"/>
      <c r="H12" s="154"/>
      <c r="J12" s="11"/>
    </row>
    <row r="13" spans="1:21" ht="19.149999999999999" thickTop="1" thickBot="1">
      <c r="C13" s="7"/>
      <c r="E13" s="17" t="s">
        <v>80</v>
      </c>
      <c r="F13" s="173"/>
      <c r="G13" s="174"/>
      <c r="J13" s="11"/>
    </row>
    <row r="14" spans="1:21" ht="19.149999999999999" thickTop="1" thickBot="1">
      <c r="E14" s="17" t="s">
        <v>81</v>
      </c>
      <c r="F14" s="173"/>
      <c r="G14" s="174"/>
      <c r="J14" s="11"/>
    </row>
    <row r="15" spans="1:21" ht="19.149999999999999" thickTop="1" thickBot="1">
      <c r="E15" s="17" t="s">
        <v>82</v>
      </c>
      <c r="F15" s="173"/>
      <c r="G15" s="174"/>
      <c r="J15" s="11"/>
    </row>
    <row r="16" spans="1:21" ht="19.149999999999999" thickTop="1" thickBot="1">
      <c r="E16" s="17" t="s">
        <v>83</v>
      </c>
      <c r="F16" s="173"/>
      <c r="G16" s="174"/>
      <c r="J16" s="11"/>
    </row>
    <row r="17" spans="2:14" ht="19.149999999999999" thickTop="1" thickBot="1">
      <c r="E17" s="17" t="s">
        <v>84</v>
      </c>
      <c r="F17" s="173"/>
      <c r="G17" s="174"/>
      <c r="J17" s="11"/>
    </row>
    <row r="18" spans="2:14" ht="39" customHeight="1" thickTop="1"/>
    <row r="19" spans="2:14" ht="18" customHeight="1"/>
    <row r="20" spans="2:14" ht="18" customHeight="1">
      <c r="B20" s="93" t="s">
        <v>85</v>
      </c>
    </row>
    <row r="21" spans="2:14" ht="15" customHeight="1" thickBot="1">
      <c r="C21" s="90" t="s">
        <v>9</v>
      </c>
    </row>
    <row r="22" spans="2:14" ht="30" customHeight="1" thickTop="1" thickBot="1">
      <c r="B22" s="1" t="s">
        <v>78</v>
      </c>
      <c r="C22" s="4" t="s">
        <v>53</v>
      </c>
      <c r="M22" s="21"/>
      <c r="N22" s="2"/>
    </row>
    <row r="23" spans="2:14" ht="10.15" customHeight="1" thickTop="1" thickBot="1">
      <c r="C23" s="7"/>
      <c r="M23" s="21"/>
      <c r="N23" s="2"/>
    </row>
    <row r="24" spans="2:14" ht="18.399999999999999" customHeight="1" thickTop="1" thickBot="1">
      <c r="B24" s="93"/>
      <c r="E24" s="69" t="s">
        <v>144</v>
      </c>
      <c r="F24" s="70"/>
      <c r="G24" s="70"/>
      <c r="H24" s="70"/>
      <c r="I24" s="88"/>
      <c r="J24" s="11"/>
      <c r="M24" s="21"/>
      <c r="N24" s="2"/>
    </row>
    <row r="25" spans="2:14" ht="19.149999999999999" thickTop="1" thickBot="1">
      <c r="C25" s="7"/>
      <c r="E25" s="71"/>
      <c r="F25" s="122" t="s">
        <v>145</v>
      </c>
      <c r="G25" s="123"/>
      <c r="H25" s="123"/>
      <c r="I25" s="124"/>
      <c r="J25" s="11"/>
      <c r="M25" s="21"/>
      <c r="N25" s="2"/>
    </row>
    <row r="26" spans="2:14" ht="18.600000000000001" thickTop="1">
      <c r="E26" s="72" t="s">
        <v>88</v>
      </c>
      <c r="I26" s="73"/>
      <c r="M26" s="21"/>
      <c r="N26" s="2"/>
    </row>
    <row r="27" spans="2:14">
      <c r="E27" s="72" t="s">
        <v>89</v>
      </c>
      <c r="I27" s="73"/>
      <c r="M27" s="21"/>
      <c r="N27" s="2"/>
    </row>
    <row r="28" spans="2:14">
      <c r="E28" s="72" t="s">
        <v>90</v>
      </c>
      <c r="I28" s="73"/>
      <c r="M28" s="21"/>
      <c r="N28" s="2"/>
    </row>
    <row r="29" spans="2:14" ht="18.600000000000001" thickBot="1">
      <c r="E29" s="74" t="s">
        <v>91</v>
      </c>
      <c r="F29" s="75"/>
      <c r="G29" s="75"/>
      <c r="H29" s="75"/>
      <c r="I29" s="76"/>
      <c r="M29" s="21"/>
      <c r="N29" s="2"/>
    </row>
    <row r="30" spans="2:14" ht="18.600000000000001" thickTop="1">
      <c r="E30" s="12"/>
      <c r="M30" s="21"/>
      <c r="N30" s="2"/>
    </row>
    <row r="31" spans="2:14">
      <c r="E31" s="12"/>
      <c r="M31" s="21"/>
      <c r="N31" s="2"/>
    </row>
    <row r="32" spans="2:14">
      <c r="E32" s="12"/>
      <c r="M32" s="21"/>
      <c r="N32" s="2"/>
    </row>
    <row r="33" spans="2:14">
      <c r="B33" s="93" t="s">
        <v>92</v>
      </c>
      <c r="E33" s="12"/>
      <c r="M33" s="21"/>
      <c r="N33" s="2"/>
    </row>
    <row r="34" spans="2:14" ht="18.600000000000001" thickBot="1">
      <c r="C34" s="90" t="s">
        <v>9</v>
      </c>
      <c r="E34" s="12"/>
      <c r="M34" s="21"/>
      <c r="N34" s="2"/>
    </row>
    <row r="35" spans="2:14" ht="30" customHeight="1" thickTop="1" thickBot="1">
      <c r="B35" s="1" t="s">
        <v>78</v>
      </c>
      <c r="C35" s="4" t="s">
        <v>53</v>
      </c>
      <c r="M35" s="21"/>
      <c r="N35" s="2"/>
    </row>
    <row r="36" spans="2:14" ht="10.15" customHeight="1" thickTop="1">
      <c r="M36" s="21"/>
      <c r="N36" s="2"/>
    </row>
    <row r="37" spans="2:14">
      <c r="B37" s="93"/>
      <c r="E37" s="12" t="s">
        <v>93</v>
      </c>
      <c r="J37" s="11"/>
      <c r="M37" s="21"/>
      <c r="N37" s="2"/>
    </row>
    <row r="38" spans="2:14">
      <c r="C38" s="7"/>
      <c r="E38" s="16" t="s">
        <v>94</v>
      </c>
      <c r="F38" s="6"/>
      <c r="G38" s="25" t="s">
        <v>95</v>
      </c>
      <c r="M38" s="21"/>
      <c r="N38" s="2"/>
    </row>
    <row r="39" spans="2:14">
      <c r="E39" s="16" t="s">
        <v>96</v>
      </c>
      <c r="F39" s="6"/>
      <c r="G39" s="25" t="s">
        <v>97</v>
      </c>
      <c r="M39" s="21"/>
      <c r="N39" s="2"/>
    </row>
    <row r="40" spans="2:14">
      <c r="E40" s="16"/>
      <c r="F40" s="6"/>
      <c r="G40" s="25"/>
      <c r="M40" s="21"/>
      <c r="N40" s="2"/>
    </row>
    <row r="41" spans="2:14" ht="32.450000000000003">
      <c r="D41" s="97" t="s">
        <v>98</v>
      </c>
      <c r="E41" s="95" t="s">
        <v>99</v>
      </c>
      <c r="F41" s="6"/>
      <c r="G41" s="5" t="s">
        <v>100</v>
      </c>
      <c r="M41" s="21"/>
      <c r="N41" s="2"/>
    </row>
    <row r="42" spans="2:14">
      <c r="D42" s="78"/>
      <c r="E42" s="78"/>
      <c r="F42" s="77" t="s">
        <v>101</v>
      </c>
      <c r="G42" s="79" t="str">
        <f>IF(D42="","著作権あり",IF(D42&lt;=1967,F43,IF(E42-D42&gt;0,F45,IF(D42&gt;=1968,"著作権あり","著作権あり"))))</f>
        <v>著作権あり</v>
      </c>
      <c r="M42" s="21"/>
      <c r="N42" s="2"/>
    </row>
    <row r="43" spans="2:14">
      <c r="B43" s="164" t="s">
        <v>102</v>
      </c>
      <c r="C43" s="164"/>
      <c r="D43" s="96" t="s">
        <v>103</v>
      </c>
      <c r="E43" s="16">
        <f ca="1">C44-E42</f>
        <v>2024</v>
      </c>
      <c r="F43" s="98" t="str">
        <f>IF(E42&lt;=1967,"著作権なし",IF(E43&gt;70,"著作権なし","著作権あり"))</f>
        <v>著作権なし</v>
      </c>
      <c r="G43" s="25"/>
      <c r="M43" s="21"/>
      <c r="N43" s="2"/>
    </row>
    <row r="44" spans="2:14">
      <c r="B44" s="99">
        <f ca="1">NOW()</f>
        <v>45428.420369212959</v>
      </c>
      <c r="C44" s="100">
        <f ca="1">YEAR(B44)</f>
        <v>2024</v>
      </c>
      <c r="D44" s="96" t="s">
        <v>104</v>
      </c>
      <c r="E44" s="16">
        <f ca="1">C44-D42</f>
        <v>2024</v>
      </c>
      <c r="F44" s="98" t="str">
        <f ca="1">IF(E44&gt;70,"著作権なし","著作権あり")</f>
        <v>著作権なし</v>
      </c>
      <c r="G44" s="25"/>
      <c r="M44" s="21"/>
      <c r="N44" s="2"/>
    </row>
    <row r="45" spans="2:14" ht="18" customHeight="1">
      <c r="F45" s="98" t="str">
        <f ca="1">IF(E43&gt;70,"著作権なし","著作権あり")</f>
        <v>著作権なし</v>
      </c>
      <c r="G45" s="25"/>
      <c r="M45" s="21"/>
      <c r="N45" s="2"/>
    </row>
    <row r="46" spans="2:14" ht="35.65" customHeight="1">
      <c r="D46" s="16"/>
      <c r="E46" s="16"/>
      <c r="F46" s="6"/>
      <c r="G46" s="25"/>
      <c r="M46" s="21"/>
      <c r="N46" s="2"/>
    </row>
    <row r="47" spans="2:14" ht="18" customHeight="1">
      <c r="B47" s="93" t="s">
        <v>105</v>
      </c>
      <c r="D47" s="16"/>
      <c r="E47" s="16"/>
      <c r="F47" s="6"/>
      <c r="G47" s="25"/>
      <c r="M47" s="21"/>
      <c r="N47" s="2"/>
    </row>
    <row r="48" spans="2:14" ht="15" customHeight="1" thickBot="1">
      <c r="C48" s="90" t="s">
        <v>9</v>
      </c>
      <c r="E48" s="16"/>
      <c r="F48" s="6"/>
      <c r="G48" s="25"/>
      <c r="M48" s="21"/>
      <c r="N48" s="2"/>
    </row>
    <row r="49" spans="2:14" ht="29.45" customHeight="1" thickTop="1" thickBot="1">
      <c r="B49" s="1" t="s">
        <v>78</v>
      </c>
      <c r="C49" s="4" t="s">
        <v>53</v>
      </c>
      <c r="E49" s="16"/>
      <c r="F49" s="6"/>
      <c r="G49" s="25"/>
      <c r="M49" s="21"/>
      <c r="N49" s="2"/>
    </row>
    <row r="50" spans="2:14" ht="10.15" customHeight="1" thickTop="1">
      <c r="E50" s="16"/>
      <c r="F50" s="6"/>
      <c r="G50" s="25"/>
      <c r="M50" s="21"/>
      <c r="N50" s="2"/>
    </row>
    <row r="51" spans="2:14" ht="10.15" customHeight="1">
      <c r="E51" s="16"/>
      <c r="F51" s="6"/>
      <c r="G51" s="25"/>
      <c r="M51" s="21"/>
      <c r="N51" s="2"/>
    </row>
    <row r="52" spans="2:14">
      <c r="B52" s="93"/>
      <c r="C52" s="7"/>
      <c r="E52" s="16"/>
      <c r="G52" s="15"/>
      <c r="M52" s="21"/>
      <c r="N52" s="2"/>
    </row>
    <row r="53" spans="2:14" ht="45">
      <c r="C53" s="38" t="s">
        <v>106</v>
      </c>
      <c r="D53" s="38" t="s">
        <v>107</v>
      </c>
      <c r="E53" s="38" t="s">
        <v>36</v>
      </c>
      <c r="F53" s="38" t="s">
        <v>37</v>
      </c>
      <c r="G53" s="38" t="s">
        <v>38</v>
      </c>
      <c r="H53" s="38" t="s">
        <v>39</v>
      </c>
      <c r="I53" s="38" t="s">
        <v>40</v>
      </c>
      <c r="J53" s="38" t="s">
        <v>41</v>
      </c>
      <c r="K53" s="38" t="s">
        <v>42</v>
      </c>
      <c r="M53" s="21"/>
      <c r="N53" s="2"/>
    </row>
    <row r="54" spans="2:14" ht="28.9" customHeight="1" thickBot="1">
      <c r="C54" s="39"/>
      <c r="D54" s="39"/>
      <c r="E54" s="40"/>
      <c r="F54" s="39"/>
      <c r="G54" s="41"/>
      <c r="H54" s="120"/>
      <c r="I54" s="121"/>
      <c r="J54" s="39"/>
      <c r="K54" s="39"/>
      <c r="M54" s="21"/>
      <c r="N54" s="2"/>
    </row>
    <row r="55" spans="2:14" ht="19.149999999999999" thickTop="1" thickBot="1">
      <c r="C55" s="87" t="s">
        <v>48</v>
      </c>
      <c r="D55" s="86" t="s">
        <v>49</v>
      </c>
      <c r="E55" s="86" t="s">
        <v>49</v>
      </c>
      <c r="F55" s="86" t="s">
        <v>49</v>
      </c>
      <c r="G55" s="86" t="s">
        <v>49</v>
      </c>
      <c r="H55" s="87" t="s">
        <v>108</v>
      </c>
      <c r="I55" s="86" t="s">
        <v>49</v>
      </c>
      <c r="J55" s="86" t="s">
        <v>49</v>
      </c>
      <c r="K55" s="87" t="s">
        <v>48</v>
      </c>
      <c r="M55" s="21"/>
      <c r="N55" s="2"/>
    </row>
    <row r="56" spans="2:14" ht="18.600000000000001" thickTop="1">
      <c r="M56" s="21"/>
      <c r="N56" s="2"/>
    </row>
    <row r="57" spans="2:14">
      <c r="M57" s="21"/>
      <c r="N57" s="2"/>
    </row>
    <row r="58" spans="2:14">
      <c r="M58" s="21"/>
      <c r="N58" s="2"/>
    </row>
    <row r="59" spans="2:14">
      <c r="M59" s="21"/>
      <c r="N59" s="2"/>
    </row>
    <row r="60" spans="2:14">
      <c r="B60" s="93" t="s">
        <v>109</v>
      </c>
      <c r="M60" s="21"/>
      <c r="N60" s="2"/>
    </row>
    <row r="61" spans="2:14" ht="18.600000000000001" thickBot="1">
      <c r="C61" s="90" t="s">
        <v>9</v>
      </c>
      <c r="G61" s="5"/>
    </row>
    <row r="62" spans="2:14" ht="30" customHeight="1" thickTop="1" thickBot="1">
      <c r="B62" s="1" t="s">
        <v>78</v>
      </c>
      <c r="C62" s="4" t="s">
        <v>53</v>
      </c>
    </row>
    <row r="63" spans="2:14" ht="10.15" customHeight="1" thickTop="1"/>
    <row r="64" spans="2:14" ht="18.600000000000001" thickBot="1">
      <c r="B64" s="101" t="s">
        <v>110</v>
      </c>
    </row>
    <row r="65" spans="2:28" ht="28.5" customHeight="1" thickBot="1">
      <c r="B65" s="102" t="s">
        <v>111</v>
      </c>
      <c r="C65" s="162"/>
      <c r="D65" s="163"/>
    </row>
    <row r="66" spans="2:28">
      <c r="C66" s="7"/>
      <c r="F66" s="11"/>
    </row>
    <row r="67" spans="2:28">
      <c r="C67" s="21" t="str">
        <f>IFERROR(VLOOKUP(C65,$P$1:$Q$4,2,FALSE),"未入力")</f>
        <v>未入力</v>
      </c>
      <c r="D67" s="7"/>
      <c r="F67" s="11"/>
    </row>
    <row r="68" spans="2:28">
      <c r="D68" s="7"/>
      <c r="F68" s="11"/>
      <c r="G68" s="11"/>
      <c r="H68" s="11" t="s">
        <v>112</v>
      </c>
      <c r="I68" s="21"/>
      <c r="K68" s="125" t="s">
        <v>113</v>
      </c>
    </row>
    <row r="69" spans="2:28">
      <c r="D69" s="7"/>
      <c r="F69" s="11"/>
    </row>
    <row r="70" spans="2:28" ht="18.600000000000001" thickBot="1">
      <c r="C70" s="166" t="s">
        <v>146</v>
      </c>
      <c r="D70" s="167"/>
      <c r="F70" s="11"/>
      <c r="H70" s="166" t="s">
        <v>115</v>
      </c>
      <c r="I70" s="167"/>
    </row>
    <row r="71" spans="2:28">
      <c r="C71" s="168" t="s">
        <v>116</v>
      </c>
      <c r="D71" s="169"/>
      <c r="E71" s="53" t="s">
        <v>117</v>
      </c>
      <c r="F71" s="11"/>
      <c r="H71" s="168" t="s">
        <v>116</v>
      </c>
      <c r="I71" s="169"/>
      <c r="J71" s="53" t="s">
        <v>117</v>
      </c>
      <c r="M71" s="51"/>
    </row>
    <row r="72" spans="2:28" ht="21" customHeight="1">
      <c r="C72" s="142" t="s">
        <v>118</v>
      </c>
      <c r="D72" s="143"/>
      <c r="E72" s="80" t="str">
        <f>IF(OR(C67=1,C67=2,C67=4),C65,"")</f>
        <v/>
      </c>
      <c r="F72" s="106">
        <f>IF(E72="",0,1)</f>
        <v>0</v>
      </c>
      <c r="H72" s="142" t="s">
        <v>118</v>
      </c>
      <c r="I72" s="143"/>
      <c r="J72" s="105" t="str">
        <f>IF(C67=3,C65,"")</f>
        <v/>
      </c>
      <c r="K72" s="159">
        <f>IF(J72="",0,1)</f>
        <v>0</v>
      </c>
      <c r="L72" s="160"/>
      <c r="M72" s="108"/>
      <c r="O72" s="21"/>
    </row>
    <row r="73" spans="2:28" ht="18.600000000000001" thickBot="1">
      <c r="C73" s="155" t="s">
        <v>119</v>
      </c>
      <c r="D73" s="156"/>
      <c r="E73" s="56"/>
      <c r="F73" s="106">
        <f>COUNT(E73)</f>
        <v>0</v>
      </c>
      <c r="H73" s="142" t="s">
        <v>120</v>
      </c>
      <c r="I73" s="143"/>
      <c r="J73" s="55"/>
      <c r="K73" s="144"/>
      <c r="L73" s="145"/>
      <c r="M73" s="108"/>
      <c r="O73" s="21"/>
    </row>
    <row r="74" spans="2:28">
      <c r="C74" s="165"/>
      <c r="D74" s="165"/>
      <c r="E74" s="81"/>
      <c r="F74" s="11"/>
      <c r="H74" s="142" t="s">
        <v>119</v>
      </c>
      <c r="I74" s="143"/>
      <c r="J74" s="55"/>
      <c r="K74" s="157"/>
      <c r="L74" s="158"/>
      <c r="M74" s="158"/>
      <c r="N74" s="175"/>
      <c r="O74" s="175"/>
    </row>
    <row r="75" spans="2:28" ht="18.600000000000001" thickBot="1">
      <c r="C75" s="161"/>
      <c r="D75" s="161"/>
      <c r="E75" s="11"/>
      <c r="F75" s="11"/>
      <c r="H75" s="155" t="s">
        <v>121</v>
      </c>
      <c r="I75" s="156"/>
      <c r="J75" s="56"/>
      <c r="K75" s="157">
        <f>COUNT(J73:J75)</f>
        <v>0</v>
      </c>
      <c r="L75" s="158"/>
      <c r="M75" s="158"/>
      <c r="O75" s="21"/>
    </row>
    <row r="76" spans="2:28" ht="18.600000000000001" thickBot="1">
      <c r="C76" s="82"/>
      <c r="D76" s="83"/>
      <c r="E76" s="77"/>
      <c r="F76" s="11"/>
      <c r="H76" s="54"/>
      <c r="I76" s="83"/>
      <c r="J76" s="54"/>
      <c r="M76" s="51"/>
      <c r="V76" s="21">
        <v>6</v>
      </c>
      <c r="W76" s="21">
        <v>7</v>
      </c>
      <c r="X76" s="21">
        <v>8</v>
      </c>
      <c r="Y76" s="21">
        <v>9</v>
      </c>
      <c r="Z76" s="21">
        <v>10</v>
      </c>
    </row>
    <row r="77" spans="2:28" ht="18.399999999999999" customHeight="1" thickBot="1">
      <c r="C77" s="161" t="s">
        <v>147</v>
      </c>
      <c r="D77" s="161"/>
      <c r="E77" s="103" t="s">
        <v>56</v>
      </c>
      <c r="F77" s="11"/>
      <c r="H77" s="161" t="s">
        <v>147</v>
      </c>
      <c r="I77" s="161"/>
      <c r="J77" s="103" t="s">
        <v>56</v>
      </c>
      <c r="K77" s="21"/>
      <c r="L77" s="21"/>
      <c r="M77" s="21"/>
      <c r="V77" s="21"/>
      <c r="W77" s="146" t="s">
        <v>123</v>
      </c>
      <c r="X77" s="147"/>
      <c r="Y77" s="147"/>
      <c r="Z77" s="147"/>
    </row>
    <row r="78" spans="2:28" ht="18.600000000000001" thickBot="1">
      <c r="C78" s="82"/>
      <c r="D78" s="83"/>
      <c r="E78" s="77"/>
      <c r="F78" s="11"/>
      <c r="H78" s="54"/>
      <c r="I78" s="83"/>
      <c r="J78" s="54"/>
      <c r="M78" s="51"/>
      <c r="Q78" s="21"/>
      <c r="R78" s="146" t="s">
        <v>124</v>
      </c>
      <c r="S78" s="146"/>
      <c r="T78" s="146"/>
      <c r="U78" s="146"/>
      <c r="V78" s="129"/>
      <c r="W78" s="112" t="s">
        <v>44</v>
      </c>
      <c r="X78" s="112" t="s">
        <v>45</v>
      </c>
      <c r="Y78" s="112" t="s">
        <v>46</v>
      </c>
      <c r="Z78" s="112" t="s">
        <v>47</v>
      </c>
      <c r="AA78" s="111"/>
      <c r="AB78" s="111"/>
    </row>
    <row r="79" spans="2:28" ht="18.600000000000001" thickBot="1">
      <c r="C79" s="17" t="s">
        <v>125</v>
      </c>
      <c r="D79" s="57" t="str">
        <f>IF(E72="","",IF(E77="必要なし",0,IF(F73=0,"入力漏れあり",IFERROR(VLOOKUP(E72,$Q$79:$U$82,5,FALSE),""))))</f>
        <v/>
      </c>
      <c r="E79" s="17" t="s">
        <v>126</v>
      </c>
      <c r="F79" s="11"/>
      <c r="H79" s="17" t="s">
        <v>125</v>
      </c>
      <c r="I79" s="57" t="str">
        <f>IF(J72="","",IF(J77="必要なし",0,IF(K75&lt;3,"入力漏れあり",IFERROR(VLOOKUP(J72,$Q$79:$U$82,5,FALSE),""))))</f>
        <v/>
      </c>
      <c r="J79" s="17" t="s">
        <v>126</v>
      </c>
      <c r="Q79" s="109" t="s">
        <v>55</v>
      </c>
      <c r="R79" s="98" t="str">
        <f>IF(E72=Q79,E73,"-")</f>
        <v>-</v>
      </c>
      <c r="S79" s="98" t="str">
        <f>IF(R79="-","-",1)</f>
        <v>-</v>
      </c>
      <c r="T79" s="98" t="str">
        <f>IF(S79="-","-",R79-1)</f>
        <v>-</v>
      </c>
      <c r="U79" s="110" t="str">
        <f>IF(T79="-","-",(S79*500)+(T79*100))</f>
        <v>-</v>
      </c>
      <c r="V79" s="110" t="s">
        <v>55</v>
      </c>
      <c r="W79" s="129" t="str">
        <f>IF(E73="","-",E73)</f>
        <v>-</v>
      </c>
      <c r="X79" s="129" t="str">
        <f>IF(D79="","-",D79)</f>
        <v>-</v>
      </c>
      <c r="Y79" s="129" t="str">
        <f>IF(X79="-","-",X79*0.1)</f>
        <v>-</v>
      </c>
      <c r="Z79" s="129" t="str">
        <f>IF(X79="-","-",X79+Y79)</f>
        <v>-</v>
      </c>
    </row>
    <row r="80" spans="2:28" ht="18.600000000000001" thickBot="1">
      <c r="C80" s="17" t="s">
        <v>127</v>
      </c>
      <c r="D80" s="58" t="str">
        <f>IF(D79="","",IF(F73=1,D79*1.1,"入力漏れあり"))</f>
        <v/>
      </c>
      <c r="E80" s="17" t="s">
        <v>126</v>
      </c>
      <c r="F80" s="11"/>
      <c r="H80" s="17" t="s">
        <v>127</v>
      </c>
      <c r="I80" s="58" t="str">
        <f>IF(I79="","",IF(K75=3,I79*1.1,"入力漏れあり"))</f>
        <v/>
      </c>
      <c r="J80" s="17" t="s">
        <v>126</v>
      </c>
      <c r="Q80" s="109" t="s">
        <v>128</v>
      </c>
      <c r="R80" s="98" t="str">
        <f>IF(E72=Q80,E73,"-")</f>
        <v>-</v>
      </c>
      <c r="S80" s="98" t="str">
        <f>IF(R80="-","-",1)</f>
        <v>-</v>
      </c>
      <c r="T80" s="98" t="str">
        <f>IF(S80="-","-",R80-1)</f>
        <v>-</v>
      </c>
      <c r="U80" s="110" t="str">
        <f>IF(T80="-","-",(S80*500)+(T80*100))</f>
        <v>-</v>
      </c>
      <c r="V80" s="110" t="s">
        <v>129</v>
      </c>
      <c r="W80" s="129" t="str">
        <f>IF(E73="","-",E73)</f>
        <v>-</v>
      </c>
      <c r="X80" s="129" t="str">
        <f>IF(D79="","-",D79)</f>
        <v>-</v>
      </c>
      <c r="Y80" s="129" t="str">
        <f t="shared" ref="Y80:Y82" si="0">IF(X80="-","-",X80*0.1)</f>
        <v>-</v>
      </c>
      <c r="Z80" s="129" t="str">
        <f t="shared" ref="Z80:Z82" si="1">IF(X80="-","-",X80+Y80)</f>
        <v>-</v>
      </c>
    </row>
    <row r="81" spans="2:26" ht="18.600000000000001" thickBot="1">
      <c r="C81" s="15"/>
      <c r="F81" s="15"/>
      <c r="H81" s="15"/>
      <c r="Q81" s="109" t="s">
        <v>130</v>
      </c>
      <c r="R81" s="98" t="str">
        <f>IF(J72=Q81,J73,"-")</f>
        <v>-</v>
      </c>
      <c r="S81" s="98" t="str">
        <f>IF(R81="-","-",J75/J73)</f>
        <v>-</v>
      </c>
      <c r="T81" s="110" t="str">
        <f>IF(S81="-","-",ROUNDDOWN(S81*J74*10,0))</f>
        <v>-</v>
      </c>
      <c r="U81" s="110" t="str">
        <f>IF(T81="-","-",IF(T81&gt;500,T81,500))</f>
        <v>-</v>
      </c>
      <c r="V81" s="110" t="s">
        <v>67</v>
      </c>
      <c r="W81" s="129" t="str">
        <f>IF(J74="","-",J74)</f>
        <v>-</v>
      </c>
      <c r="X81" s="129" t="str">
        <f>IF(I79="","-",I79)</f>
        <v>-</v>
      </c>
      <c r="Y81" s="129" t="str">
        <f t="shared" si="0"/>
        <v>-</v>
      </c>
      <c r="Z81" s="129" t="str">
        <f t="shared" si="1"/>
        <v>-</v>
      </c>
    </row>
    <row r="82" spans="2:26" ht="18.600000000000001" thickBot="1">
      <c r="B82" s="84" t="s">
        <v>131</v>
      </c>
      <c r="C82" s="59"/>
      <c r="D82" s="17" t="s">
        <v>126</v>
      </c>
      <c r="G82" s="84" t="s">
        <v>131</v>
      </c>
      <c r="H82" s="59"/>
      <c r="I82" s="17" t="s">
        <v>126</v>
      </c>
      <c r="Q82" s="109" t="s">
        <v>75</v>
      </c>
      <c r="R82" s="98" t="str">
        <f>IF(E72=Q82,E73,"-")</f>
        <v>-</v>
      </c>
      <c r="S82" s="110" t="str">
        <f>IF(R82="-","-",R82*100)</f>
        <v>-</v>
      </c>
      <c r="T82" s="108"/>
      <c r="U82" s="110" t="str">
        <f>IF(S82="-","-",IF(S82&gt;500,S82,500))</f>
        <v>-</v>
      </c>
      <c r="V82" s="110" t="s">
        <v>75</v>
      </c>
      <c r="W82" s="129" t="str">
        <f>IF(E73="","-",E73)</f>
        <v>-</v>
      </c>
      <c r="X82" s="129" t="str">
        <f>IF(D79="","-",D79)</f>
        <v>-</v>
      </c>
      <c r="Y82" s="129" t="str">
        <f t="shared" si="0"/>
        <v>-</v>
      </c>
      <c r="Z82" s="129" t="str">
        <f t="shared" si="1"/>
        <v>-</v>
      </c>
    </row>
    <row r="83" spans="2:26" ht="19.149999999999999" thickBot="1">
      <c r="B83" s="17" t="s">
        <v>127</v>
      </c>
      <c r="C83" s="14">
        <f>C82*1.1</f>
        <v>0</v>
      </c>
      <c r="D83" s="17" t="s">
        <v>126</v>
      </c>
      <c r="E83" s="64"/>
      <c r="G83" s="17" t="s">
        <v>127</v>
      </c>
      <c r="H83" s="14">
        <f>H82*1.1</f>
        <v>0</v>
      </c>
      <c r="I83" s="17" t="s">
        <v>126</v>
      </c>
      <c r="J83" s="64"/>
      <c r="Q83" s="21"/>
      <c r="R83" s="21"/>
      <c r="S83" s="21"/>
      <c r="T83" s="21"/>
      <c r="U83" s="21"/>
      <c r="V83" s="21"/>
      <c r="W83" s="21"/>
      <c r="X83" s="21"/>
      <c r="Y83" s="21"/>
      <c r="Z83" s="21"/>
    </row>
    <row r="84" spans="2:26" ht="18.600000000000001" thickBot="1">
      <c r="K84" s="11"/>
      <c r="Q84" s="104"/>
      <c r="R84" s="104"/>
      <c r="S84" s="104"/>
      <c r="T84" s="104"/>
      <c r="U84" s="104"/>
      <c r="V84" s="104"/>
      <c r="W84" s="104"/>
    </row>
    <row r="85" spans="2:26" ht="29.45" thickBot="1">
      <c r="B85" s="17" t="s">
        <v>132</v>
      </c>
      <c r="C85" s="107" t="str">
        <f>IF(F72=0,"",IF(OR(D79="入力漏れあり",D80="入力漏れあり"),"入力漏れあり",D80+C83))</f>
        <v/>
      </c>
      <c r="D85" s="17" t="s">
        <v>126</v>
      </c>
      <c r="G85" s="17" t="s">
        <v>132</v>
      </c>
      <c r="H85" s="107" t="str">
        <f>IF(K72=0,"",IF(OR(I79="入力漏れあり",I80="入力漏れあり"),"入力漏れあり",I80+H83))</f>
        <v/>
      </c>
      <c r="I85" s="17" t="s">
        <v>126</v>
      </c>
      <c r="K85" s="11"/>
      <c r="L85" s="128"/>
      <c r="M85" s="128"/>
    </row>
    <row r="86" spans="2:26">
      <c r="K86" s="11"/>
      <c r="L86" s="11"/>
      <c r="M86" s="11"/>
    </row>
    <row r="89" spans="2:26">
      <c r="B89" s="7" t="s">
        <v>133</v>
      </c>
    </row>
    <row r="90" spans="2:26" ht="15" customHeight="1" thickBot="1">
      <c r="C90" s="90" t="s">
        <v>9</v>
      </c>
    </row>
    <row r="91" spans="2:26" ht="30" customHeight="1" thickTop="1" thickBot="1">
      <c r="B91" s="1" t="s">
        <v>78</v>
      </c>
      <c r="C91" s="4" t="s">
        <v>53</v>
      </c>
    </row>
    <row r="92" spans="2:26" ht="10.15" customHeight="1" thickTop="1">
      <c r="C92" s="8"/>
    </row>
    <row r="93" spans="2:26">
      <c r="B93" s="7"/>
      <c r="C93" s="7"/>
      <c r="E93" s="12"/>
    </row>
    <row r="94" spans="2:26">
      <c r="B94" s="7"/>
      <c r="C94" s="7"/>
      <c r="E94" s="12"/>
      <c r="F94" s="17"/>
      <c r="J94" s="90"/>
    </row>
    <row r="95" spans="2:26">
      <c r="B95" s="7"/>
      <c r="C95" s="7"/>
      <c r="E95" s="12"/>
      <c r="F95" s="17"/>
      <c r="J95" s="91"/>
    </row>
    <row r="96" spans="2:26">
      <c r="B96" s="7"/>
      <c r="C96" s="7"/>
      <c r="E96" s="12"/>
      <c r="F96" s="17"/>
      <c r="J96" s="91"/>
    </row>
    <row r="97" spans="2:10">
      <c r="B97" s="7" t="s">
        <v>134</v>
      </c>
      <c r="C97" s="7"/>
      <c r="E97" s="12"/>
      <c r="F97" s="17"/>
    </row>
    <row r="98" spans="2:10" ht="18.600000000000001" thickBot="1">
      <c r="C98" s="90" t="s">
        <v>9</v>
      </c>
      <c r="E98" s="12"/>
      <c r="F98" s="17"/>
    </row>
    <row r="99" spans="2:10" ht="30" customHeight="1" thickTop="1" thickBot="1">
      <c r="B99" s="1" t="s">
        <v>78</v>
      </c>
      <c r="C99" s="4" t="s">
        <v>53</v>
      </c>
      <c r="E99" s="12"/>
      <c r="F99" s="17"/>
    </row>
    <row r="100" spans="2:10" ht="10.15" customHeight="1" thickTop="1">
      <c r="C100" s="8"/>
      <c r="F100" s="17"/>
    </row>
    <row r="101" spans="2:10">
      <c r="B101" s="7"/>
      <c r="C101" s="7"/>
      <c r="E101" s="12"/>
      <c r="F101" s="17"/>
    </row>
    <row r="102" spans="2:10">
      <c r="B102" s="7"/>
      <c r="C102" s="7"/>
      <c r="E102" s="12"/>
      <c r="F102" s="17"/>
      <c r="J102" s="91"/>
    </row>
    <row r="103" spans="2:10" ht="10.15" customHeight="1">
      <c r="C103" s="8"/>
      <c r="J103" s="91"/>
    </row>
    <row r="104" spans="2:10" ht="10.15" customHeight="1">
      <c r="C104" s="8"/>
      <c r="J104" s="91"/>
    </row>
    <row r="105" spans="2:10" ht="10.15" customHeight="1">
      <c r="C105" s="8"/>
      <c r="J105" s="91"/>
    </row>
    <row r="106" spans="2:10">
      <c r="B106" s="7" t="s">
        <v>135</v>
      </c>
    </row>
    <row r="107" spans="2:10" ht="18.600000000000001" thickBot="1">
      <c r="C107" s="90" t="s">
        <v>9</v>
      </c>
      <c r="E107" s="12"/>
      <c r="F107" s="17"/>
    </row>
    <row r="108" spans="2:10" ht="30" customHeight="1" thickTop="1" thickBot="1">
      <c r="B108" s="1" t="s">
        <v>78</v>
      </c>
      <c r="C108" s="4" t="s">
        <v>53</v>
      </c>
      <c r="E108" s="12"/>
      <c r="F108" s="17"/>
    </row>
    <row r="109" spans="2:10" ht="19.149999999999999" thickTop="1" thickBot="1">
      <c r="B109" s="7"/>
    </row>
    <row r="110" spans="2:10" ht="19.149999999999999" thickTop="1" thickBot="1">
      <c r="B110" s="7"/>
      <c r="D110" s="6" t="s">
        <v>136</v>
      </c>
      <c r="G110" s="4" t="s">
        <v>53</v>
      </c>
      <c r="H110" s="90" t="s">
        <v>9</v>
      </c>
    </row>
    <row r="111" spans="2:10" ht="9" customHeight="1" thickTop="1" thickBot="1">
      <c r="B111" s="7"/>
      <c r="I111" s="10"/>
      <c r="J111" s="91"/>
    </row>
    <row r="112" spans="2:10" ht="19.149999999999999" thickTop="1" thickBot="1">
      <c r="B112" s="7"/>
      <c r="D112" s="6" t="s">
        <v>137</v>
      </c>
      <c r="G112" s="4" t="s">
        <v>58</v>
      </c>
      <c r="H112" s="90" t="s">
        <v>9</v>
      </c>
    </row>
    <row r="113" spans="2:10" ht="18.600000000000001" thickTop="1">
      <c r="J113" s="91"/>
    </row>
    <row r="114" spans="2:10">
      <c r="J114" s="91"/>
    </row>
    <row r="115" spans="2:10">
      <c r="B115" s="7" t="s">
        <v>138</v>
      </c>
      <c r="J115" s="91"/>
    </row>
    <row r="116" spans="2:10" ht="18.600000000000001" thickBot="1">
      <c r="C116" s="90" t="s">
        <v>9</v>
      </c>
      <c r="E116" s="12"/>
      <c r="F116" s="17"/>
    </row>
    <row r="117" spans="2:10" ht="30" customHeight="1" thickTop="1" thickBot="1">
      <c r="B117" s="1" t="s">
        <v>78</v>
      </c>
      <c r="C117" s="4" t="s">
        <v>53</v>
      </c>
      <c r="E117" s="12"/>
      <c r="F117" s="17"/>
    </row>
    <row r="118" spans="2:10" ht="19.149999999999999" thickTop="1" thickBot="1">
      <c r="B118" s="7"/>
      <c r="J118" s="91"/>
    </row>
    <row r="119" spans="2:10" ht="18.600000000000001" customHeight="1" thickTop="1" thickBot="1">
      <c r="D119" s="6" t="s">
        <v>139</v>
      </c>
      <c r="H119" s="4" t="s">
        <v>53</v>
      </c>
      <c r="I119" s="90" t="s">
        <v>9</v>
      </c>
      <c r="J119" s="90"/>
    </row>
    <row r="120" spans="2:10" ht="18.600000000000001" customHeight="1" thickTop="1" thickBot="1">
      <c r="C120" s="89" t="s">
        <v>3</v>
      </c>
      <c r="D120" s="126">
        <f>利用者登録!F5</f>
        <v>0</v>
      </c>
      <c r="I120" s="11"/>
      <c r="J120" s="90"/>
    </row>
    <row r="121" spans="2:10" ht="18.600000000000001" customHeight="1">
      <c r="C121" s="89"/>
      <c r="D121" s="12"/>
      <c r="I121" s="11"/>
      <c r="J121" s="90"/>
    </row>
    <row r="122" spans="2:10" ht="15" customHeight="1">
      <c r="J122" s="92"/>
    </row>
    <row r="123" spans="2:10">
      <c r="J123" s="91"/>
    </row>
    <row r="124" spans="2:10">
      <c r="B124" s="7" t="s">
        <v>140</v>
      </c>
      <c r="J124" s="91"/>
    </row>
    <row r="125" spans="2:10" ht="18.600000000000001" thickBot="1">
      <c r="C125" s="90" t="s">
        <v>9</v>
      </c>
      <c r="E125" s="12"/>
      <c r="F125" s="17"/>
    </row>
    <row r="126" spans="2:10" ht="30" customHeight="1" thickTop="1" thickBot="1">
      <c r="B126" s="1" t="s">
        <v>78</v>
      </c>
      <c r="C126" s="4" t="s">
        <v>53</v>
      </c>
      <c r="E126" s="12"/>
      <c r="F126" s="17"/>
    </row>
    <row r="127" spans="2:10" ht="18.600000000000001" thickTop="1"/>
    <row r="128" spans="2:10">
      <c r="D128" s="6" t="s">
        <v>141</v>
      </c>
    </row>
    <row r="129" spans="4:4">
      <c r="D129" s="2" t="s">
        <v>142</v>
      </c>
    </row>
  </sheetData>
  <mergeCells count="34">
    <mergeCell ref="C77:D77"/>
    <mergeCell ref="H77:I77"/>
    <mergeCell ref="W77:Z77"/>
    <mergeCell ref="R78:U78"/>
    <mergeCell ref="C74:D74"/>
    <mergeCell ref="H74:I74"/>
    <mergeCell ref="K74:O74"/>
    <mergeCell ref="C75:D75"/>
    <mergeCell ref="H75:I75"/>
    <mergeCell ref="K75:M75"/>
    <mergeCell ref="C72:D72"/>
    <mergeCell ref="H72:I72"/>
    <mergeCell ref="K72:L72"/>
    <mergeCell ref="C73:D73"/>
    <mergeCell ref="H73:I73"/>
    <mergeCell ref="K73:L73"/>
    <mergeCell ref="C71:D71"/>
    <mergeCell ref="H71:I71"/>
    <mergeCell ref="E12:H12"/>
    <mergeCell ref="F13:G13"/>
    <mergeCell ref="F14:G14"/>
    <mergeCell ref="F15:G15"/>
    <mergeCell ref="F16:G16"/>
    <mergeCell ref="F17:G17"/>
    <mergeCell ref="B43:C43"/>
    <mergeCell ref="C65:D65"/>
    <mergeCell ref="C70:D70"/>
    <mergeCell ref="H70:I70"/>
    <mergeCell ref="E11:H11"/>
    <mergeCell ref="A1:A2"/>
    <mergeCell ref="B1:B2"/>
    <mergeCell ref="C1:C2"/>
    <mergeCell ref="A4:A5"/>
    <mergeCell ref="E8:H8"/>
  </mergeCells>
  <phoneticPr fontId="1"/>
  <conditionalFormatting sqref="B6:B7 D6:G7">
    <cfRule type="cellIs" dxfId="47" priority="52" operator="equal">
      <formula>"未"</formula>
    </cfRule>
    <cfRule type="cellIs" dxfId="46" priority="51" operator="equal">
      <formula>"完了"</formula>
    </cfRule>
  </conditionalFormatting>
  <conditionalFormatting sqref="C10">
    <cfRule type="cellIs" dxfId="45" priority="37" operator="equal">
      <formula>"確認"</formula>
    </cfRule>
    <cfRule type="cellIs" dxfId="44" priority="36" operator="equal">
      <formula>"未"</formula>
    </cfRule>
  </conditionalFormatting>
  <conditionalFormatting sqref="C22">
    <cfRule type="cellIs" dxfId="43" priority="34" operator="equal">
      <formula>"未"</formula>
    </cfRule>
    <cfRule type="cellIs" dxfId="42" priority="33" operator="equal">
      <formula>"謝絶"</formula>
    </cfRule>
    <cfRule type="cellIs" dxfId="41" priority="35" operator="equal">
      <formula>"確認"</formula>
    </cfRule>
  </conditionalFormatting>
  <conditionalFormatting sqref="C35">
    <cfRule type="cellIs" dxfId="40" priority="30" operator="equal">
      <formula>"補償金なし"</formula>
    </cfRule>
    <cfRule type="cellIs" dxfId="39" priority="31" operator="equal">
      <formula>"未"</formula>
    </cfRule>
    <cfRule type="cellIs" dxfId="38" priority="32" operator="equal">
      <formula>"確認"</formula>
    </cfRule>
  </conditionalFormatting>
  <conditionalFormatting sqref="C49">
    <cfRule type="cellIs" dxfId="37" priority="29" operator="equal">
      <formula>"確認"</formula>
    </cfRule>
    <cfRule type="cellIs" dxfId="36" priority="28" operator="equal">
      <formula>"未"</formula>
    </cfRule>
  </conditionalFormatting>
  <conditionalFormatting sqref="C55">
    <cfRule type="colorScale" priority="58">
      <colorScale>
        <cfvo type="min"/>
        <cfvo type="max"/>
        <color rgb="FFFF7128"/>
        <color rgb="FFFFEF9C"/>
      </colorScale>
    </cfRule>
    <cfRule type="cellIs" dxfId="35" priority="57" operator="equal">
      <formula>"OK"</formula>
    </cfRule>
    <cfRule type="cellIs" dxfId="34" priority="56" operator="equal">
      <formula>"未記入（必須）"</formula>
    </cfRule>
  </conditionalFormatting>
  <conditionalFormatting sqref="C62">
    <cfRule type="cellIs" dxfId="33" priority="26" operator="equal">
      <formula>"未"</formula>
    </cfRule>
    <cfRule type="cellIs" dxfId="32" priority="27" operator="equal">
      <formula>"確認"</formula>
    </cfRule>
  </conditionalFormatting>
  <conditionalFormatting sqref="C91">
    <cfRule type="cellIs" dxfId="31" priority="25" operator="equal">
      <formula>"確認"</formula>
    </cfRule>
    <cfRule type="cellIs" dxfId="30" priority="23" operator="equal">
      <formula>"謝絶"</formula>
    </cfRule>
    <cfRule type="cellIs" dxfId="29" priority="24" operator="equal">
      <formula>"未"</formula>
    </cfRule>
  </conditionalFormatting>
  <conditionalFormatting sqref="C99">
    <cfRule type="cellIs" dxfId="28" priority="22" operator="equal">
      <formula>"確認"</formula>
    </cfRule>
    <cfRule type="cellIs" dxfId="27" priority="21" operator="equal">
      <formula>"未"</formula>
    </cfRule>
  </conditionalFormatting>
  <conditionalFormatting sqref="C108">
    <cfRule type="cellIs" dxfId="26" priority="11" operator="equal">
      <formula>"確認"</formula>
    </cfRule>
    <cfRule type="cellIs" dxfId="25" priority="10" operator="equal">
      <formula>"未"</formula>
    </cfRule>
  </conditionalFormatting>
  <conditionalFormatting sqref="C117">
    <cfRule type="cellIs" dxfId="24" priority="9" operator="equal">
      <formula>"確認"</formula>
    </cfRule>
    <cfRule type="cellIs" dxfId="23" priority="8" operator="equal">
      <formula>"未"</formula>
    </cfRule>
  </conditionalFormatting>
  <conditionalFormatting sqref="C126">
    <cfRule type="cellIs" dxfId="22" priority="4" operator="equal">
      <formula>"未"</formula>
    </cfRule>
    <cfRule type="cellIs" dxfId="21" priority="5" operator="equal">
      <formula>"確認"</formula>
    </cfRule>
  </conditionalFormatting>
  <conditionalFormatting sqref="D85">
    <cfRule type="cellIs" dxfId="20" priority="47" operator="equal">
      <formula>"未確認"</formula>
    </cfRule>
    <cfRule type="cellIs" dxfId="19" priority="48" operator="equal">
      <formula>"確認（次へ）"</formula>
    </cfRule>
  </conditionalFormatting>
  <conditionalFormatting sqref="D55:G55">
    <cfRule type="colorScale" priority="55">
      <colorScale>
        <cfvo type="min"/>
        <cfvo type="max"/>
        <color rgb="FFFF7128"/>
        <color rgb="FFFFEF9C"/>
      </colorScale>
    </cfRule>
    <cfRule type="cellIs" dxfId="18" priority="53" operator="equal">
      <formula>"未記入（可能な限り記録）"</formula>
    </cfRule>
    <cfRule type="cellIs" dxfId="17" priority="54" operator="equal">
      <formula>"OK"</formula>
    </cfRule>
  </conditionalFormatting>
  <conditionalFormatting sqref="G110">
    <cfRule type="cellIs" dxfId="16" priority="16" operator="equal">
      <formula>"作成"</formula>
    </cfRule>
    <cfRule type="cellIs" dxfId="15" priority="15" operator="equal">
      <formula>"未"</formula>
    </cfRule>
  </conditionalFormatting>
  <conditionalFormatting sqref="G112">
    <cfRule type="colorScale" priority="14">
      <colorScale>
        <cfvo type="min"/>
        <cfvo type="max"/>
        <color rgb="FFFF7128"/>
        <color rgb="FFFFEF9C"/>
      </colorScale>
    </cfRule>
    <cfRule type="cellIs" dxfId="14" priority="12" operator="equal">
      <formula>"未保存"</formula>
    </cfRule>
    <cfRule type="cellIs" dxfId="13" priority="13" operator="equal">
      <formula>"保存"</formula>
    </cfRule>
  </conditionalFormatting>
  <conditionalFormatting sqref="H55">
    <cfRule type="colorScale" priority="3">
      <colorScale>
        <cfvo type="min"/>
        <cfvo type="max"/>
        <color rgb="FFFF7128"/>
        <color rgb="FFFFEF9C"/>
      </colorScale>
    </cfRule>
    <cfRule type="cellIs" dxfId="12" priority="1" operator="equal">
      <formula>"未記入（必須）"</formula>
    </cfRule>
    <cfRule type="cellIs" dxfId="11" priority="2" operator="equal">
      <formula>"OK"</formula>
    </cfRule>
  </conditionalFormatting>
  <conditionalFormatting sqref="H119">
    <cfRule type="cellIs" dxfId="10" priority="6" operator="equal">
      <formula>"未"</formula>
    </cfRule>
    <cfRule type="cellIs" dxfId="9" priority="7" operator="equal">
      <formula>"作成"</formula>
    </cfRule>
  </conditionalFormatting>
  <conditionalFormatting sqref="H39:I44 I45:I51">
    <cfRule type="cellIs" dxfId="8" priority="61" operator="equal">
      <formula>"完了（次へ）"</formula>
    </cfRule>
  </conditionalFormatting>
  <conditionalFormatting sqref="H39:I44">
    <cfRule type="cellIs" dxfId="7" priority="60" operator="equal">
      <formula>"未確認"</formula>
    </cfRule>
  </conditionalFormatting>
  <conditionalFormatting sqref="I45:I51">
    <cfRule type="cellIs" dxfId="6" priority="59" operator="equal">
      <formula>"未確認"</formula>
    </cfRule>
  </conditionalFormatting>
  <conditionalFormatting sqref="I85">
    <cfRule type="cellIs" dxfId="5" priority="50" operator="equal">
      <formula>"確認（次へ）"</formula>
    </cfRule>
    <cfRule type="cellIs" dxfId="4" priority="49" operator="equal">
      <formula>"未確認"</formula>
    </cfRule>
  </conditionalFormatting>
  <conditionalFormatting sqref="I55:J55">
    <cfRule type="cellIs" dxfId="3" priority="44" operator="equal">
      <formula>"未記入（可能な限り記録）"</formula>
    </cfRule>
    <cfRule type="cellIs" dxfId="2" priority="45" operator="equal">
      <formula>"OK"</formula>
    </cfRule>
    <cfRule type="colorScale" priority="46">
      <colorScale>
        <cfvo type="min"/>
        <cfvo type="max"/>
        <color rgb="FFFF7128"/>
        <color rgb="FFFFEF9C"/>
      </colorScale>
    </cfRule>
  </conditionalFormatting>
  <conditionalFormatting sqref="K55">
    <cfRule type="cellIs" dxfId="1" priority="38" operator="equal">
      <formula>"未記入（必須）"</formula>
    </cfRule>
    <cfRule type="cellIs" dxfId="0" priority="39" operator="equal">
      <formula>"OK"</formula>
    </cfRule>
    <cfRule type="colorScale" priority="40">
      <colorScale>
        <cfvo type="min"/>
        <cfvo type="max"/>
        <color rgb="FFFF7128"/>
        <color rgb="FFFFEF9C"/>
      </colorScale>
    </cfRule>
  </conditionalFormatting>
  <dataValidations count="7">
    <dataValidation type="list" allowBlank="1" showInputMessage="1" showErrorMessage="1" sqref="E77 J77" xr:uid="{C8162E1B-1823-48CF-8FB6-2505650BC831}">
      <formula1>$R$1:$R$2</formula1>
    </dataValidation>
    <dataValidation type="list" allowBlank="1" showInputMessage="1" showErrorMessage="1" sqref="G112" xr:uid="{6894A7F5-960E-4F5E-AEB7-5AD66CA3CF60}">
      <formula1>$U$1:$U$2</formula1>
    </dataValidation>
    <dataValidation type="list" allowBlank="1" showInputMessage="1" showErrorMessage="1" sqref="C10 C49 C62 C99 C108 C117 C126" xr:uid="{841A3AAC-2AFB-4D20-9D2D-BB5BCEB900B6}">
      <formula1>$L$1:$L$2</formula1>
    </dataValidation>
    <dataValidation type="list" allowBlank="1" showInputMessage="1" showErrorMessage="1" sqref="C22 C91" xr:uid="{C0DD664D-9D2B-43CF-9992-9FEB87254243}">
      <formula1>$M$1:$M$3</formula1>
    </dataValidation>
    <dataValidation type="list" allowBlank="1" showInputMessage="1" showErrorMessage="1" sqref="C35" xr:uid="{7AE2CAD3-2A3E-46AB-85BE-B9D5D808E72A}">
      <formula1>$N$1:$N$3</formula1>
    </dataValidation>
    <dataValidation type="list" allowBlank="1" showInputMessage="1" showErrorMessage="1" sqref="C65:D65" xr:uid="{1F72A64C-207F-4EAE-BF3C-EC8862954B53}">
      <formula1>$P$1:$P$4</formula1>
    </dataValidation>
    <dataValidation type="list" allowBlank="1" showInputMessage="1" showErrorMessage="1" sqref="G110 H119" xr:uid="{9EE69B73-F18D-43F8-A1F5-89B94B1D54F3}">
      <formula1>$T$1:$T$2</formula1>
    </dataValidation>
  </dataValidations>
  <hyperlinks>
    <hyperlink ref="G39" r:id="rId1" xr:uid="{548C5D12-4C89-45DB-AD92-489CF56E15A8}"/>
    <hyperlink ref="G38" r:id="rId2" xr:uid="{49BF9C68-F4E6-47CD-AA0F-AA72B0D28A49}"/>
    <hyperlink ref="C5" location="管理シート!A1" display="該当ページへ移動" xr:uid="{0A1797C0-E176-4EBA-91DA-564A68E89D02}"/>
    <hyperlink ref="D5" location="資料①!A1" display="該当ページへ移動" xr:uid="{8E05EE43-BF1C-4DE7-A7DF-596C4164C4C0}"/>
    <hyperlink ref="E5" location="資料②!A1" display="該当ページへ移動" xr:uid="{3B93F030-880A-4A2A-9216-2708BEDDA9B1}"/>
    <hyperlink ref="F5" location="資料③!A1" display="該当ページへ移動" xr:uid="{046C4E92-C659-4F00-9424-B18CB573CF1B}"/>
    <hyperlink ref="G5" location="資料④!A1" display="該当ページへ移動" xr:uid="{E54A07BA-CEF1-4E9E-A535-0EB5E2BE023D}"/>
  </hyperlinks>
  <pageMargins left="0.7" right="0.7" top="0.75" bottom="0.75" header="0.3" footer="0.3"/>
  <pageSetup paperSize="9" scale="79" fitToHeight="0" orientation="landscape" r:id="rId3"/>
  <drawing r:id="rId4"/>
  <legacyDrawing r:id="rId5"/>
  <oleObjects>
    <mc:AlternateContent xmlns:mc="http://schemas.openxmlformats.org/markup-compatibility/2006">
      <mc:Choice Requires="x14">
        <oleObject progId="Word.Document.12" shapeId="27649" r:id="rId6">
          <objectPr defaultSize="0" r:id="rId7">
            <anchor moveWithCells="1">
              <from>
                <xdr:col>9</xdr:col>
                <xdr:colOff>594360</xdr:colOff>
                <xdr:row>34</xdr:row>
                <xdr:rowOff>297180</xdr:rowOff>
              </from>
              <to>
                <xdr:col>18</xdr:col>
                <xdr:colOff>167640</xdr:colOff>
                <xdr:row>40</xdr:row>
                <xdr:rowOff>335280</xdr:rowOff>
              </to>
            </anchor>
          </objectPr>
        </oleObject>
      </mc:Choice>
      <mc:Fallback>
        <oleObject progId="Word.Document.12" shapeId="27649"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事務処理作業軽減ツール</dc:title>
  <dc:subject/>
  <dc:creator>文部科学省</dc:creator>
  <cp:keywords/>
  <dc:description/>
  <cp:revision/>
  <dcterms:created xsi:type="dcterms:W3CDTF">2023-02-20T02:34:04Z</dcterms:created>
  <dcterms:modified xsi:type="dcterms:W3CDTF">2024-05-16T10:06:37Z</dcterms:modified>
  <cp:category/>
  <cp:contentStatus/>
</cp:coreProperties>
</file>