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 activeTab="1"/>
  </bookViews>
  <sheets>
    <sheet name="31-1" sheetId="2" r:id="rId1"/>
    <sheet name="31-2" sheetId="3" r:id="rId2"/>
  </sheets>
  <definedNames>
    <definedName name="_xlnm.Print_Area" localSheetId="0">'31-1'!$A$3:$U$22</definedName>
    <definedName name="_xlnm.Print_Area" localSheetId="1">'31-2'!$A$2:$U$34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3" l="1"/>
  <c r="S29" i="3"/>
  <c r="T26" i="3"/>
  <c r="S26" i="3"/>
  <c r="T23" i="3"/>
  <c r="S23" i="3"/>
  <c r="T20" i="3"/>
  <c r="S20" i="3"/>
  <c r="T19" i="3"/>
  <c r="S19" i="3"/>
  <c r="T18" i="3"/>
  <c r="S18" i="3"/>
  <c r="T17" i="3"/>
  <c r="S17" i="3"/>
  <c r="T16" i="3"/>
  <c r="S16" i="3"/>
  <c r="T15" i="3"/>
  <c r="S15" i="3"/>
  <c r="T14" i="3"/>
  <c r="S14" i="3"/>
  <c r="T13" i="3"/>
  <c r="S13" i="3"/>
  <c r="T12" i="3"/>
  <c r="S12" i="3"/>
  <c r="T11" i="3"/>
  <c r="S11" i="3"/>
  <c r="T10" i="3"/>
  <c r="S10" i="3"/>
  <c r="T9" i="3"/>
  <c r="S9" i="3"/>
  <c r="T8" i="3"/>
  <c r="S8" i="3"/>
</calcChain>
</file>

<file path=xl/sharedStrings.xml><?xml version="1.0" encoding="utf-8"?>
<sst xmlns="http://schemas.openxmlformats.org/spreadsheetml/2006/main" count="145" uniqueCount="58">
  <si>
    <t>31　日本の財政　 Central government finance in Japan</t>
    <rPh sb="3" eb="5">
      <t>ニホン</t>
    </rPh>
    <phoneticPr fontId="4"/>
  </si>
  <si>
    <t>31-1　一般会計，特別会計，政府関係機関及び財政投融資の推移　 Budget by ｔype of account in Japan</t>
    <phoneticPr fontId="4"/>
  </si>
  <si>
    <t>（単位： 億円  100 million yen）</t>
  </si>
  <si>
    <r>
      <t xml:space="preserve">年度  </t>
    </r>
    <r>
      <rPr>
        <sz val="8"/>
        <rFont val="ＭＳ Ｐゴシック"/>
        <family val="3"/>
        <charset val="128"/>
      </rPr>
      <t>FY</t>
    </r>
    <rPh sb="0" eb="1">
      <t>トシ</t>
    </rPh>
    <rPh sb="1" eb="2">
      <t>ド</t>
    </rPh>
    <phoneticPr fontId="4"/>
  </si>
  <si>
    <t>13（'01）</t>
    <phoneticPr fontId="6"/>
  </si>
  <si>
    <t>17（'05）</t>
  </si>
  <si>
    <t>18（'06）</t>
  </si>
  <si>
    <t>19（'07）</t>
  </si>
  <si>
    <t>20（'08）</t>
  </si>
  <si>
    <t>21（'09）</t>
  </si>
  <si>
    <t>22（'10）</t>
  </si>
  <si>
    <t>23（'11）</t>
  </si>
  <si>
    <t>24（'12）</t>
  </si>
  <si>
    <t>25（'13）</t>
  </si>
  <si>
    <t>26（'14）</t>
  </si>
  <si>
    <t>27（'15）</t>
  </si>
  <si>
    <t>28（'16）</t>
    <phoneticPr fontId="6"/>
  </si>
  <si>
    <t>29（'17）</t>
    <phoneticPr fontId="6"/>
  </si>
  <si>
    <t>30（'18）</t>
    <phoneticPr fontId="6"/>
  </si>
  <si>
    <t>令和元（'19）</t>
    <phoneticPr fontId="6"/>
  </si>
  <si>
    <r>
      <t xml:space="preserve">区分  </t>
    </r>
    <r>
      <rPr>
        <sz val="8"/>
        <rFont val="ＭＳ Ｐゴシック"/>
        <family val="3"/>
        <charset val="128"/>
      </rPr>
      <t>Item　</t>
    </r>
    <phoneticPr fontId="6"/>
  </si>
  <si>
    <t>一般会計</t>
  </si>
  <si>
    <t>(一般歳出)</t>
    <phoneticPr fontId="6"/>
  </si>
  <si>
    <t>特別会計</t>
  </si>
  <si>
    <t>政府関係機関</t>
    <phoneticPr fontId="4"/>
  </si>
  <si>
    <t>計</t>
  </si>
  <si>
    <t>うち 重複額</t>
  </si>
  <si>
    <t>差引純計額</t>
  </si>
  <si>
    <t>財政投融資</t>
    <phoneticPr fontId="4"/>
  </si>
  <si>
    <t>注） １．各年度とも当初予算である。</t>
    <rPh sb="5" eb="8">
      <t>カクネンド</t>
    </rPh>
    <rPh sb="12" eb="14">
      <t>ヨサン</t>
    </rPh>
    <phoneticPr fontId="6"/>
  </si>
  <si>
    <r>
      <rPr>
        <sz val="10"/>
        <color theme="0"/>
        <rFont val="ＭＳ Ｐ明朝"/>
        <family val="1"/>
        <charset val="128"/>
      </rPr>
      <t xml:space="preserve">注） </t>
    </r>
    <r>
      <rPr>
        <sz val="10"/>
        <rFont val="ＭＳ Ｐ明朝"/>
        <family val="1"/>
        <charset val="128"/>
      </rPr>
      <t>２．（）のある金額については、上位項に含まれているため合計には含んでいない。</t>
    </r>
    <phoneticPr fontId="6"/>
  </si>
  <si>
    <t>資料： 財務省「財政金融統計月報」、「財政投融資計画」</t>
    <rPh sb="4" eb="6">
      <t>ザイム</t>
    </rPh>
    <rPh sb="19" eb="21">
      <t>ザイセイ</t>
    </rPh>
    <rPh sb="21" eb="24">
      <t>トウユウシ</t>
    </rPh>
    <rPh sb="24" eb="26">
      <t>ケイカク</t>
    </rPh>
    <phoneticPr fontId="4"/>
  </si>
  <si>
    <t>31-2　一般会計歳出予算の推移　 General  Accounts in Japan</t>
    <phoneticPr fontId="4"/>
  </si>
  <si>
    <t>28（'16）</t>
  </si>
  <si>
    <t>社会保障関係費</t>
    <phoneticPr fontId="4"/>
  </si>
  <si>
    <t>文教及び科学振興費</t>
  </si>
  <si>
    <t>（科学技術振興費）</t>
    <rPh sb="1" eb="2">
      <t>カ</t>
    </rPh>
    <rPh sb="2" eb="3">
      <t>ガク</t>
    </rPh>
    <rPh sb="3" eb="4">
      <t>ワザ</t>
    </rPh>
    <rPh sb="4" eb="5">
      <t>ジュツ</t>
    </rPh>
    <rPh sb="5" eb="6">
      <t>オサム</t>
    </rPh>
    <rPh sb="6" eb="7">
      <t>キョウ</t>
    </rPh>
    <rPh sb="7" eb="8">
      <t>ヒ</t>
    </rPh>
    <phoneticPr fontId="6"/>
  </si>
  <si>
    <t>国債費</t>
  </si>
  <si>
    <t>恩給関係費</t>
  </si>
  <si>
    <t>地方交付税交付金</t>
    <rPh sb="2" eb="5">
      <t>コウフゼイ</t>
    </rPh>
    <rPh sb="5" eb="8">
      <t>コウフキン</t>
    </rPh>
    <phoneticPr fontId="4"/>
  </si>
  <si>
    <t>（地方特例交付金）</t>
    <rPh sb="1" eb="2">
      <t>チ</t>
    </rPh>
    <rPh sb="2" eb="3">
      <t>カタ</t>
    </rPh>
    <rPh sb="3" eb="4">
      <t>トク</t>
    </rPh>
    <rPh sb="4" eb="5">
      <t>レイ</t>
    </rPh>
    <rPh sb="5" eb="6">
      <t>コウ</t>
    </rPh>
    <rPh sb="6" eb="7">
      <t>ヅケ</t>
    </rPh>
    <rPh sb="7" eb="8">
      <t>キン</t>
    </rPh>
    <phoneticPr fontId="4"/>
  </si>
  <si>
    <t>防衛関係費</t>
  </si>
  <si>
    <t>公共事業関係費</t>
  </si>
  <si>
    <t>経済協力費</t>
  </si>
  <si>
    <t>中小企業対策費</t>
  </si>
  <si>
    <t>エネルギー対策費</t>
  </si>
  <si>
    <t>食料安定供給関係費</t>
    <rPh sb="0" eb="2">
      <t>ショクリョウ</t>
    </rPh>
    <rPh sb="2" eb="4">
      <t>アンテイ</t>
    </rPh>
    <rPh sb="4" eb="6">
      <t>キョウキュウ</t>
    </rPh>
    <rPh sb="6" eb="9">
      <t>カンケイヒ</t>
    </rPh>
    <phoneticPr fontId="4"/>
  </si>
  <si>
    <t>産業投資特別会計へ繰入</t>
    <phoneticPr fontId="4"/>
  </si>
  <si>
    <t>-</t>
  </si>
  <si>
    <t>改革推進公共投資事業償還時補助等</t>
  </si>
  <si>
    <t>その他の事項経費</t>
  </si>
  <si>
    <t>経済危機対応・地域活性化予備費</t>
    <rPh sb="0" eb="2">
      <t>ケイザイ</t>
    </rPh>
    <rPh sb="2" eb="4">
      <t>キキ</t>
    </rPh>
    <rPh sb="4" eb="6">
      <t>タイオウ</t>
    </rPh>
    <rPh sb="7" eb="9">
      <t>チイキ</t>
    </rPh>
    <rPh sb="9" eb="12">
      <t>カッセイカ</t>
    </rPh>
    <rPh sb="12" eb="15">
      <t>ヨビヒ</t>
    </rPh>
    <phoneticPr fontId="6"/>
  </si>
  <si>
    <t>緊急経済対応予備費</t>
    <rPh sb="0" eb="2">
      <t>キンキュウ</t>
    </rPh>
    <rPh sb="2" eb="4">
      <t>ケイザイ</t>
    </rPh>
    <rPh sb="4" eb="6">
      <t>タイオウ</t>
    </rPh>
    <rPh sb="6" eb="9">
      <t>ヨビヒ</t>
    </rPh>
    <phoneticPr fontId="6"/>
  </si>
  <si>
    <t>予備費</t>
  </si>
  <si>
    <t>決算不足補てん繰戻</t>
  </si>
  <si>
    <t>-</t>
    <phoneticPr fontId="6"/>
  </si>
  <si>
    <t>合　　　　　　　計</t>
  </si>
  <si>
    <t>資料： 財務省「財政金融統計月報」</t>
    <rPh sb="4" eb="6">
      <t>ザイム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</si>
</sst>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&quot;(&quot;#,##0&quot;)&quot;"/>
    <numFmt numFmtId="178" formatCode="#,##0_);[Red]\(#,##0\)"/>
    <numFmt numFmtId="179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</cellStyleXfs>
  <cellXfs count="8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6" xfId="1" applyFont="1" applyFill="1" applyBorder="1" applyAlignment="1">
      <alignment horizontal="distributed" vertical="center"/>
    </xf>
    <xf numFmtId="38" fontId="2" fillId="0" borderId="17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178" fontId="2" fillId="0" borderId="18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center" vertical="center"/>
    </xf>
    <xf numFmtId="38" fontId="2" fillId="0" borderId="21" xfId="2" applyFont="1" applyFill="1" applyBorder="1" applyAlignment="1">
      <alignment vertical="center"/>
    </xf>
    <xf numFmtId="38" fontId="2" fillId="0" borderId="19" xfId="2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38" fontId="2" fillId="0" borderId="23" xfId="2" applyFont="1" applyFill="1" applyBorder="1" applyAlignment="1">
      <alignment vertical="center"/>
    </xf>
    <xf numFmtId="0" fontId="2" fillId="0" borderId="20" xfId="1" applyFont="1" applyFill="1" applyBorder="1" applyAlignment="1">
      <alignment horizontal="centerContinuous" vertical="center"/>
    </xf>
    <xf numFmtId="179" fontId="2" fillId="0" borderId="19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9" xfId="1" applyFont="1" applyFill="1" applyBorder="1" applyAlignment="1">
      <alignment horizontal="centerContinuous" vertical="center"/>
    </xf>
    <xf numFmtId="38" fontId="2" fillId="0" borderId="24" xfId="2" applyFont="1" applyFill="1" applyBorder="1" applyAlignment="1">
      <alignment vertical="center"/>
    </xf>
    <xf numFmtId="179" fontId="2" fillId="0" borderId="1" xfId="3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Continuous" vertical="center"/>
    </xf>
    <xf numFmtId="179" fontId="2" fillId="0" borderId="0" xfId="3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Fill="1" applyBorder="1" applyAlignment="1">
      <alignment horizontal="left"/>
    </xf>
    <xf numFmtId="0" fontId="2" fillId="0" borderId="16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Continuous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16" xfId="1" applyFont="1" applyFill="1" applyBorder="1" applyAlignment="1">
      <alignment horizontal="right" vertical="center"/>
    </xf>
    <xf numFmtId="177" fontId="2" fillId="0" borderId="17" xfId="2" applyNumberFormat="1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vertical="center"/>
    </xf>
    <xf numFmtId="38" fontId="2" fillId="0" borderId="0" xfId="2" quotePrefix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38" fontId="2" fillId="0" borderId="17" xfId="2" quotePrefix="1" applyFont="1" applyFill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horizontal="centerContinuous" vertical="center"/>
    </xf>
    <xf numFmtId="0" fontId="2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Fill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horizontal="right" vertical="top"/>
    </xf>
    <xf numFmtId="0" fontId="2" fillId="0" borderId="3" xfId="1" applyFont="1" applyFill="1" applyBorder="1" applyAlignment="1">
      <alignment horizontal="right" vertical="top"/>
    </xf>
    <xf numFmtId="0" fontId="2" fillId="0" borderId="4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 indent="1"/>
    </xf>
    <xf numFmtId="0" fontId="2" fillId="0" borderId="0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591_02_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0" y="762000"/>
          <a:ext cx="26003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142875</xdr:colOff>
      <xdr:row>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90500" y="4991100"/>
          <a:ext cx="26003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B1:U22"/>
  <sheetViews>
    <sheetView zoomScaleNormal="100" zoomScaleSheetLayoutView="90" workbookViewId="0">
      <selection activeCell="M55" sqref="M55"/>
    </sheetView>
  </sheetViews>
  <sheetFormatPr defaultColWidth="8.875" defaultRowHeight="12" x14ac:dyDescent="0.4"/>
  <cols>
    <col min="1" max="1" width="2.5" style="2" customWidth="1"/>
    <col min="2" max="2" width="1.875" style="2" customWidth="1"/>
    <col min="3" max="3" width="6.625" style="2" customWidth="1"/>
    <col min="4" max="4" width="23.75" style="2" customWidth="1"/>
    <col min="5" max="5" width="1.875" style="2" customWidth="1"/>
    <col min="6" max="9" width="14.625" style="2" hidden="1" customWidth="1"/>
    <col min="10" max="13" width="14.625" style="2" customWidth="1"/>
    <col min="14" max="16" width="14.625" style="1" customWidth="1"/>
    <col min="17" max="21" width="14.625" style="2" customWidth="1"/>
    <col min="22" max="16384" width="8.875" style="2"/>
  </cols>
  <sheetData>
    <row r="1" spans="2:21" ht="1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1" ht="15" customHeight="1" x14ac:dyDescent="0.4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1" ht="1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1" ht="15" customHeight="1" thickBot="1" x14ac:dyDescent="0.45"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5"/>
      <c r="N4" s="5"/>
      <c r="O4" s="5"/>
      <c r="P4" s="5"/>
      <c r="Q4" s="6"/>
      <c r="R4" s="6"/>
      <c r="S4" s="6"/>
      <c r="T4" s="6"/>
      <c r="U4" s="6" t="s">
        <v>2</v>
      </c>
    </row>
    <row r="5" spans="2:21" ht="22.5" customHeight="1" x14ac:dyDescent="0.4">
      <c r="B5" s="65" t="s">
        <v>3</v>
      </c>
      <c r="C5" s="66"/>
      <c r="D5" s="66"/>
      <c r="E5" s="67"/>
      <c r="F5" s="68" t="s">
        <v>4</v>
      </c>
      <c r="G5" s="70" t="s">
        <v>5</v>
      </c>
      <c r="H5" s="72" t="s">
        <v>6</v>
      </c>
      <c r="I5" s="74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  <c r="R5" s="61" t="s">
        <v>16</v>
      </c>
      <c r="S5" s="61" t="s">
        <v>17</v>
      </c>
      <c r="T5" s="61" t="s">
        <v>18</v>
      </c>
      <c r="U5" s="61" t="s">
        <v>19</v>
      </c>
    </row>
    <row r="6" spans="2:21" ht="18" customHeight="1" thickBot="1" x14ac:dyDescent="0.2">
      <c r="B6" s="63" t="s">
        <v>20</v>
      </c>
      <c r="C6" s="63"/>
      <c r="D6" s="63"/>
      <c r="E6" s="64"/>
      <c r="F6" s="69"/>
      <c r="G6" s="71"/>
      <c r="H6" s="73"/>
      <c r="I6" s="75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2:21" s="11" customFormat="1" ht="9" customHeight="1" x14ac:dyDescent="0.4">
      <c r="B7" s="7"/>
      <c r="C7" s="7"/>
      <c r="D7" s="7"/>
      <c r="E7" s="8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ht="15.75" customHeight="1" x14ac:dyDescent="0.4">
      <c r="B8" s="3"/>
      <c r="C8" s="77" t="s">
        <v>21</v>
      </c>
      <c r="D8" s="77"/>
      <c r="E8" s="12"/>
      <c r="F8" s="13">
        <v>826524</v>
      </c>
      <c r="G8" s="14">
        <v>821829</v>
      </c>
      <c r="H8" s="14">
        <v>796860</v>
      </c>
      <c r="I8" s="15">
        <v>829088</v>
      </c>
      <c r="J8" s="15">
        <v>830613</v>
      </c>
      <c r="K8" s="15">
        <v>885480</v>
      </c>
      <c r="L8" s="15">
        <v>922992</v>
      </c>
      <c r="M8" s="15">
        <v>924116</v>
      </c>
      <c r="N8" s="15">
        <v>903339</v>
      </c>
      <c r="O8" s="15">
        <v>926115</v>
      </c>
      <c r="P8" s="15">
        <v>958823</v>
      </c>
      <c r="Q8" s="15">
        <v>963420</v>
      </c>
      <c r="R8" s="15">
        <v>967218</v>
      </c>
      <c r="S8" s="15">
        <v>974547</v>
      </c>
      <c r="T8" s="15">
        <v>977128</v>
      </c>
      <c r="U8" s="15">
        <v>1014571</v>
      </c>
    </row>
    <row r="9" spans="2:21" ht="15.75" customHeight="1" x14ac:dyDescent="0.4">
      <c r="B9" s="3"/>
      <c r="C9" s="78" t="s">
        <v>22</v>
      </c>
      <c r="D9" s="78"/>
      <c r="E9" s="12"/>
      <c r="F9" s="13">
        <v>486589</v>
      </c>
      <c r="G9" s="14">
        <v>472829</v>
      </c>
      <c r="H9" s="14">
        <v>463660</v>
      </c>
      <c r="I9" s="16">
        <v>469784</v>
      </c>
      <c r="J9" s="16">
        <v>472845</v>
      </c>
      <c r="K9" s="16">
        <v>517310</v>
      </c>
      <c r="L9" s="16">
        <v>534542</v>
      </c>
      <c r="M9" s="16">
        <v>540779</v>
      </c>
      <c r="N9" s="16">
        <v>517957</v>
      </c>
      <c r="O9" s="16">
        <v>537760</v>
      </c>
      <c r="P9" s="16">
        <v>564697</v>
      </c>
      <c r="Q9" s="16">
        <v>573556</v>
      </c>
      <c r="R9" s="16">
        <v>578286</v>
      </c>
      <c r="S9" s="16">
        <v>583591</v>
      </c>
      <c r="T9" s="16">
        <v>588958</v>
      </c>
      <c r="U9" s="16">
        <v>599359</v>
      </c>
    </row>
    <row r="10" spans="2:21" ht="15.75" customHeight="1" x14ac:dyDescent="0.4">
      <c r="B10" s="3"/>
      <c r="C10" s="77" t="s">
        <v>23</v>
      </c>
      <c r="D10" s="77"/>
      <c r="E10" s="12"/>
      <c r="F10" s="13">
        <v>3730150</v>
      </c>
      <c r="G10" s="14">
        <v>4119442</v>
      </c>
      <c r="H10" s="14">
        <v>4603857</v>
      </c>
      <c r="I10" s="17">
        <v>3618801</v>
      </c>
      <c r="J10" s="17">
        <v>3684477</v>
      </c>
      <c r="K10" s="17">
        <v>3549150</v>
      </c>
      <c r="L10" s="17">
        <v>3670738</v>
      </c>
      <c r="M10" s="17">
        <v>3848851</v>
      </c>
      <c r="N10" s="17">
        <v>3940945</v>
      </c>
      <c r="O10" s="17">
        <v>3866300</v>
      </c>
      <c r="P10" s="17">
        <v>4114258</v>
      </c>
      <c r="Q10" s="17">
        <v>4035529</v>
      </c>
      <c r="R10" s="17">
        <v>4038517</v>
      </c>
      <c r="S10" s="17">
        <v>3934290</v>
      </c>
      <c r="T10" s="17">
        <v>3884960</v>
      </c>
      <c r="U10" s="17">
        <v>3894569</v>
      </c>
    </row>
    <row r="11" spans="2:21" ht="15.75" customHeight="1" x14ac:dyDescent="0.4">
      <c r="B11" s="3"/>
      <c r="C11" s="77" t="s">
        <v>24</v>
      </c>
      <c r="D11" s="77"/>
      <c r="E11" s="12"/>
      <c r="F11" s="13">
        <v>72655</v>
      </c>
      <c r="G11" s="14">
        <v>46781</v>
      </c>
      <c r="H11" s="14">
        <v>42843</v>
      </c>
      <c r="I11" s="17">
        <v>23431</v>
      </c>
      <c r="J11" s="17">
        <v>19555</v>
      </c>
      <c r="K11" s="17">
        <v>21261</v>
      </c>
      <c r="L11" s="17">
        <v>31353</v>
      </c>
      <c r="M11" s="17">
        <v>26130</v>
      </c>
      <c r="N11" s="17">
        <v>27033</v>
      </c>
      <c r="O11" s="17">
        <v>25099</v>
      </c>
      <c r="P11" s="17">
        <v>23370</v>
      </c>
      <c r="Q11" s="17">
        <v>22160</v>
      </c>
      <c r="R11" s="17">
        <v>20768</v>
      </c>
      <c r="S11" s="17">
        <v>18450</v>
      </c>
      <c r="T11" s="17">
        <v>17272</v>
      </c>
      <c r="U11" s="17">
        <v>18173</v>
      </c>
    </row>
    <row r="12" spans="2:21" ht="9" customHeight="1" x14ac:dyDescent="0.4">
      <c r="B12" s="3"/>
      <c r="C12" s="18"/>
      <c r="D12" s="18"/>
      <c r="E12" s="12"/>
      <c r="F12" s="13"/>
      <c r="G12" s="14"/>
      <c r="H12" s="14"/>
      <c r="I12" s="17"/>
      <c r="J12" s="17"/>
      <c r="K12" s="17"/>
      <c r="L12" s="17"/>
      <c r="M12" s="17"/>
      <c r="N12" s="17"/>
      <c r="O12" s="17"/>
      <c r="P12" s="19"/>
      <c r="Q12" s="19"/>
      <c r="R12" s="19"/>
      <c r="S12" s="19"/>
      <c r="T12" s="19"/>
      <c r="U12" s="19"/>
    </row>
    <row r="13" spans="2:21" ht="15.75" customHeight="1" x14ac:dyDescent="0.4">
      <c r="B13" s="20"/>
      <c r="C13" s="76" t="s">
        <v>25</v>
      </c>
      <c r="D13" s="76"/>
      <c r="E13" s="21"/>
      <c r="F13" s="22">
        <v>4629329</v>
      </c>
      <c r="G13" s="23">
        <v>4988052</v>
      </c>
      <c r="H13" s="23">
        <v>5443561</v>
      </c>
      <c r="I13" s="24">
        <v>4471319</v>
      </c>
      <c r="J13" s="24">
        <v>4534645</v>
      </c>
      <c r="K13" s="24">
        <v>4455891</v>
      </c>
      <c r="L13" s="24">
        <v>4625083</v>
      </c>
      <c r="M13" s="24">
        <v>4799097</v>
      </c>
      <c r="N13" s="24">
        <v>4871317</v>
      </c>
      <c r="O13" s="24">
        <v>4817514</v>
      </c>
      <c r="P13" s="17">
        <v>5096450</v>
      </c>
      <c r="Q13" s="17">
        <v>5021109</v>
      </c>
      <c r="R13" s="17">
        <v>5026504</v>
      </c>
      <c r="S13" s="17">
        <v>4927286</v>
      </c>
      <c r="T13" s="17">
        <v>4879360</v>
      </c>
      <c r="U13" s="17">
        <v>4927312</v>
      </c>
    </row>
    <row r="14" spans="2:21" ht="15.75" customHeight="1" x14ac:dyDescent="0.4">
      <c r="B14" s="3"/>
      <c r="C14" s="3"/>
      <c r="D14" s="18" t="s">
        <v>26</v>
      </c>
      <c r="E14" s="25"/>
      <c r="F14" s="13">
        <v>2098613</v>
      </c>
      <c r="G14" s="14">
        <v>2574896</v>
      </c>
      <c r="H14" s="14">
        <v>2839076</v>
      </c>
      <c r="I14" s="17">
        <v>2363857</v>
      </c>
      <c r="J14" s="17">
        <v>2393655</v>
      </c>
      <c r="K14" s="17">
        <v>2373383</v>
      </c>
      <c r="L14" s="17">
        <v>2447442</v>
      </c>
      <c r="M14" s="17">
        <v>2573890</v>
      </c>
      <c r="N14" s="17">
        <v>2560498</v>
      </c>
      <c r="O14" s="17">
        <v>2565661</v>
      </c>
      <c r="P14" s="17">
        <v>2702195</v>
      </c>
      <c r="Q14" s="17">
        <v>2621841</v>
      </c>
      <c r="R14" s="17">
        <v>2562122</v>
      </c>
      <c r="S14" s="17">
        <v>2506021</v>
      </c>
      <c r="T14" s="17">
        <v>2474596</v>
      </c>
      <c r="U14" s="17">
        <v>2479093</v>
      </c>
    </row>
    <row r="15" spans="2:21" ht="15.75" customHeight="1" x14ac:dyDescent="0.4">
      <c r="B15" s="3"/>
      <c r="C15" s="3"/>
      <c r="D15" s="18" t="s">
        <v>27</v>
      </c>
      <c r="E15" s="25"/>
      <c r="F15" s="13">
        <v>2530717</v>
      </c>
      <c r="G15" s="14">
        <v>2413157</v>
      </c>
      <c r="H15" s="14">
        <v>2604485</v>
      </c>
      <c r="I15" s="17">
        <v>2107463</v>
      </c>
      <c r="J15" s="17">
        <v>2140990</v>
      </c>
      <c r="K15" s="17">
        <v>2082508</v>
      </c>
      <c r="L15" s="17">
        <v>2177641</v>
      </c>
      <c r="M15" s="17">
        <v>2225207</v>
      </c>
      <c r="N15" s="17">
        <v>2310820</v>
      </c>
      <c r="O15" s="17">
        <v>2251853</v>
      </c>
      <c r="P15" s="17">
        <v>2394255</v>
      </c>
      <c r="Q15" s="17">
        <v>2399268</v>
      </c>
      <c r="R15" s="17">
        <v>2464381</v>
      </c>
      <c r="S15" s="17">
        <v>2421265</v>
      </c>
      <c r="T15" s="17">
        <v>2404764</v>
      </c>
      <c r="U15" s="17">
        <v>2448219</v>
      </c>
    </row>
    <row r="16" spans="2:21" ht="9" customHeight="1" x14ac:dyDescent="0.4">
      <c r="B16" s="26"/>
      <c r="C16" s="26"/>
      <c r="D16" s="26"/>
      <c r="E16" s="27"/>
      <c r="F16" s="28"/>
      <c r="G16" s="14"/>
      <c r="H16" s="14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2:21" ht="15.75" customHeight="1" x14ac:dyDescent="0.4">
      <c r="B17" s="76" t="s">
        <v>28</v>
      </c>
      <c r="C17" s="76"/>
      <c r="D17" s="76"/>
      <c r="E17" s="29"/>
      <c r="F17" s="22">
        <v>325472</v>
      </c>
      <c r="G17" s="30">
        <v>171518</v>
      </c>
      <c r="H17" s="30">
        <v>150046</v>
      </c>
      <c r="I17" s="24">
        <v>141622</v>
      </c>
      <c r="J17" s="24">
        <v>138689</v>
      </c>
      <c r="K17" s="24">
        <v>158632</v>
      </c>
      <c r="L17" s="24">
        <v>183569</v>
      </c>
      <c r="M17" s="24">
        <v>149059</v>
      </c>
      <c r="N17" s="24">
        <v>176482</v>
      </c>
      <c r="O17" s="24">
        <v>183896</v>
      </c>
      <c r="P17" s="24">
        <v>161800</v>
      </c>
      <c r="Q17" s="24">
        <v>146215</v>
      </c>
      <c r="R17" s="24">
        <v>134811</v>
      </c>
      <c r="S17" s="24">
        <v>165209</v>
      </c>
      <c r="T17" s="24">
        <v>141037</v>
      </c>
      <c r="U17" s="24">
        <v>125973</v>
      </c>
    </row>
    <row r="18" spans="2:21" ht="9" customHeight="1" thickBot="1" x14ac:dyDescent="0.45">
      <c r="B18" s="31"/>
      <c r="C18" s="31"/>
      <c r="D18" s="31"/>
      <c r="E18" s="32"/>
      <c r="F18" s="33"/>
      <c r="G18" s="34"/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9" customHeight="1" x14ac:dyDescent="0.4">
      <c r="B19" s="18"/>
      <c r="C19" s="18"/>
      <c r="D19" s="18"/>
      <c r="E19" s="36"/>
      <c r="F19" s="14"/>
      <c r="G19" s="37"/>
      <c r="H19" s="37"/>
      <c r="I19" s="17"/>
      <c r="J19" s="17"/>
      <c r="K19" s="17"/>
      <c r="L19" s="17"/>
      <c r="M19" s="17"/>
      <c r="N19" s="17"/>
      <c r="O19" s="17"/>
      <c r="P19" s="17"/>
    </row>
    <row r="20" spans="2:21" s="40" customFormat="1" ht="18" customHeight="1" x14ac:dyDescent="0.4">
      <c r="B20" s="38" t="s">
        <v>29</v>
      </c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P20" s="38"/>
    </row>
    <row r="21" spans="2:21" s="40" customFormat="1" ht="18" customHeight="1" x14ac:dyDescent="0.4">
      <c r="B21" s="38" t="s">
        <v>30</v>
      </c>
      <c r="C21" s="39"/>
      <c r="D21" s="39"/>
      <c r="E21" s="39"/>
      <c r="F21" s="39"/>
      <c r="G21" s="39"/>
      <c r="H21" s="39"/>
      <c r="I21" s="39"/>
      <c r="J21" s="38"/>
      <c r="K21" s="38"/>
      <c r="L21" s="38"/>
      <c r="M21" s="38"/>
      <c r="N21" s="38"/>
      <c r="O21" s="38"/>
      <c r="P21" s="38"/>
    </row>
    <row r="22" spans="2:21" s="40" customFormat="1" ht="18" customHeight="1" x14ac:dyDescent="0.4">
      <c r="B22" s="38" t="s">
        <v>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</sheetData>
  <mergeCells count="24">
    <mergeCell ref="B17:D17"/>
    <mergeCell ref="Q5:Q6"/>
    <mergeCell ref="R5:R6"/>
    <mergeCell ref="S5:S6"/>
    <mergeCell ref="T5:T6"/>
    <mergeCell ref="C8:D8"/>
    <mergeCell ref="C9:D9"/>
    <mergeCell ref="C10:D10"/>
    <mergeCell ref="C11:D11"/>
    <mergeCell ref="C13:D13"/>
    <mergeCell ref="U5:U6"/>
    <mergeCell ref="B6:E6"/>
    <mergeCell ref="K5:K6"/>
    <mergeCell ref="L5:L6"/>
    <mergeCell ref="M5:M6"/>
    <mergeCell ref="N5:N6"/>
    <mergeCell ref="O5:O6"/>
    <mergeCell ref="P5:P6"/>
    <mergeCell ref="B5:E5"/>
    <mergeCell ref="F5:F6"/>
    <mergeCell ref="G5:G6"/>
    <mergeCell ref="H5:H6"/>
    <mergeCell ref="I5:I6"/>
    <mergeCell ref="J5:J6"/>
  </mergeCells>
  <phoneticPr fontId="3"/>
  <pageMargins left="0.59055118110236227" right="0.59055118110236227" top="0.59055118110236227" bottom="0.39370078740157483" header="0.51181102362204722" footer="0.51181102362204722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B1:U34"/>
  <sheetViews>
    <sheetView tabSelected="1" zoomScaleNormal="100" zoomScaleSheetLayoutView="90" workbookViewId="0">
      <selection activeCell="J15" sqref="J15"/>
    </sheetView>
  </sheetViews>
  <sheetFormatPr defaultColWidth="8.875" defaultRowHeight="12" x14ac:dyDescent="0.4"/>
  <cols>
    <col min="1" max="1" width="2.5" style="2" customWidth="1"/>
    <col min="2" max="2" width="1.875" style="2" customWidth="1"/>
    <col min="3" max="3" width="6.625" style="2" customWidth="1"/>
    <col min="4" max="4" width="23.75" style="2" customWidth="1"/>
    <col min="5" max="5" width="1.875" style="2" customWidth="1"/>
    <col min="6" max="9" width="14.625" style="2" hidden="1" customWidth="1"/>
    <col min="10" max="13" width="14.625" style="2" customWidth="1"/>
    <col min="14" max="16" width="14.625" style="1" customWidth="1"/>
    <col min="17" max="21" width="14.625" style="2" customWidth="1"/>
    <col min="22" max="16384" width="8.875" style="2"/>
  </cols>
  <sheetData>
    <row r="1" spans="2:21" ht="1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1" ht="15" customHeight="1" x14ac:dyDescent="0.4">
      <c r="B2" s="1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1" ht="1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1" ht="15" customHeight="1" thickBot="1" x14ac:dyDescent="0.45">
      <c r="B4" s="3"/>
      <c r="C4" s="3"/>
      <c r="D4" s="3"/>
      <c r="E4" s="3"/>
      <c r="F4" s="3"/>
      <c r="G4" s="50"/>
      <c r="H4" s="4"/>
      <c r="I4" s="4"/>
      <c r="J4" s="4"/>
      <c r="K4" s="4"/>
      <c r="L4" s="4"/>
      <c r="M4" s="5"/>
      <c r="N4" s="5"/>
      <c r="O4" s="5"/>
      <c r="P4" s="5"/>
      <c r="R4" s="6"/>
      <c r="S4" s="6"/>
      <c r="T4" s="6"/>
      <c r="U4" s="6" t="s">
        <v>2</v>
      </c>
    </row>
    <row r="5" spans="2:21" ht="22.5" customHeight="1" x14ac:dyDescent="0.4">
      <c r="B5" s="65" t="s">
        <v>3</v>
      </c>
      <c r="C5" s="66"/>
      <c r="D5" s="66"/>
      <c r="E5" s="67"/>
      <c r="F5" s="68" t="s">
        <v>4</v>
      </c>
      <c r="G5" s="72" t="s">
        <v>5</v>
      </c>
      <c r="H5" s="72" t="s">
        <v>6</v>
      </c>
      <c r="I5" s="74" t="s">
        <v>7</v>
      </c>
      <c r="J5" s="72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  <c r="R5" s="61" t="s">
        <v>33</v>
      </c>
      <c r="S5" s="61" t="s">
        <v>17</v>
      </c>
      <c r="T5" s="61" t="s">
        <v>18</v>
      </c>
      <c r="U5" s="61" t="s">
        <v>19</v>
      </c>
    </row>
    <row r="6" spans="2:21" ht="18" customHeight="1" thickBot="1" x14ac:dyDescent="0.2">
      <c r="B6" s="63" t="s">
        <v>20</v>
      </c>
      <c r="C6" s="63"/>
      <c r="D6" s="63"/>
      <c r="E6" s="64"/>
      <c r="F6" s="69"/>
      <c r="G6" s="73"/>
      <c r="H6" s="73"/>
      <c r="I6" s="75"/>
      <c r="J6" s="73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2:21" s="11" customFormat="1" ht="9" customHeight="1" x14ac:dyDescent="0.15">
      <c r="B7" s="41"/>
      <c r="C7" s="41"/>
      <c r="D7" s="41"/>
      <c r="E7" s="42"/>
      <c r="F7" s="9"/>
      <c r="G7" s="9"/>
      <c r="H7" s="50"/>
      <c r="I7" s="50"/>
      <c r="J7" s="50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2:21" ht="15.75" customHeight="1" x14ac:dyDescent="0.4">
      <c r="B8" s="18"/>
      <c r="C8" s="77" t="s">
        <v>34</v>
      </c>
      <c r="D8" s="77"/>
      <c r="E8" s="44"/>
      <c r="F8" s="13">
        <v>176156</v>
      </c>
      <c r="G8" s="13">
        <v>203808</v>
      </c>
      <c r="H8" s="14">
        <v>205739</v>
      </c>
      <c r="I8" s="45">
        <v>211409</v>
      </c>
      <c r="J8" s="45">
        <v>217824</v>
      </c>
      <c r="K8" s="45">
        <v>248344</v>
      </c>
      <c r="L8" s="45">
        <v>272686</v>
      </c>
      <c r="M8" s="45">
        <v>287079</v>
      </c>
      <c r="N8" s="45">
        <v>263901</v>
      </c>
      <c r="O8" s="45">
        <v>291224</v>
      </c>
      <c r="P8" s="45">
        <v>305175</v>
      </c>
      <c r="Q8" s="45">
        <v>315296.62</v>
      </c>
      <c r="R8" s="45">
        <v>319737.83</v>
      </c>
      <c r="S8" s="45">
        <f>32473483/100</f>
        <v>324734.83</v>
      </c>
      <c r="T8" s="45">
        <f>32973221/100</f>
        <v>329732.21000000002</v>
      </c>
      <c r="U8" s="45">
        <v>339913.53</v>
      </c>
    </row>
    <row r="9" spans="2:21" ht="15.75" customHeight="1" x14ac:dyDescent="0.4">
      <c r="B9" s="18"/>
      <c r="C9" s="77" t="s">
        <v>35</v>
      </c>
      <c r="D9" s="77"/>
      <c r="E9" s="44"/>
      <c r="F9" s="13">
        <v>66472</v>
      </c>
      <c r="G9" s="13">
        <v>57235</v>
      </c>
      <c r="H9" s="14">
        <v>52671</v>
      </c>
      <c r="I9" s="45">
        <v>52856</v>
      </c>
      <c r="J9" s="45">
        <v>53122</v>
      </c>
      <c r="K9" s="45">
        <v>53104</v>
      </c>
      <c r="L9" s="45">
        <v>55872</v>
      </c>
      <c r="M9" s="45">
        <v>55100</v>
      </c>
      <c r="N9" s="45">
        <v>54113</v>
      </c>
      <c r="O9" s="45">
        <v>53687</v>
      </c>
      <c r="P9" s="45">
        <v>54421</v>
      </c>
      <c r="Q9" s="45">
        <v>53613.2</v>
      </c>
      <c r="R9" s="45">
        <v>53579.89</v>
      </c>
      <c r="S9" s="45">
        <f>5356693/100</f>
        <v>53566.93</v>
      </c>
      <c r="T9" s="45">
        <f>5364623/100</f>
        <v>53646.23</v>
      </c>
      <c r="U9" s="45">
        <v>53823.67</v>
      </c>
    </row>
    <row r="10" spans="2:21" ht="15.75" customHeight="1" x14ac:dyDescent="0.4">
      <c r="B10" s="18"/>
      <c r="C10" s="78" t="s">
        <v>36</v>
      </c>
      <c r="D10" s="78"/>
      <c r="E10" s="46"/>
      <c r="F10" s="47">
        <v>11124</v>
      </c>
      <c r="G10" s="47">
        <v>13170</v>
      </c>
      <c r="H10" s="48">
        <v>13312</v>
      </c>
      <c r="I10" s="48">
        <v>13477</v>
      </c>
      <c r="J10" s="48">
        <v>13628</v>
      </c>
      <c r="K10" s="48">
        <v>13777</v>
      </c>
      <c r="L10" s="48">
        <v>13334</v>
      </c>
      <c r="M10" s="48">
        <v>13352</v>
      </c>
      <c r="N10" s="48">
        <v>13135</v>
      </c>
      <c r="O10" s="48">
        <v>13007</v>
      </c>
      <c r="P10" s="48">
        <v>13372</v>
      </c>
      <c r="Q10" s="48">
        <v>12857</v>
      </c>
      <c r="R10" s="48">
        <v>12929.15</v>
      </c>
      <c r="S10" s="48">
        <f>1304507/100</f>
        <v>13045.07</v>
      </c>
      <c r="T10" s="48">
        <f>1315870/100</f>
        <v>13158.7</v>
      </c>
      <c r="U10" s="48">
        <v>13378.33</v>
      </c>
    </row>
    <row r="11" spans="2:21" ht="15.75" customHeight="1" x14ac:dyDescent="0.4">
      <c r="B11" s="18"/>
      <c r="C11" s="77" t="s">
        <v>37</v>
      </c>
      <c r="D11" s="77"/>
      <c r="E11" s="44"/>
      <c r="F11" s="13">
        <v>171705</v>
      </c>
      <c r="G11" s="13">
        <v>184422</v>
      </c>
      <c r="H11" s="14">
        <v>187616</v>
      </c>
      <c r="I11" s="45">
        <v>209988</v>
      </c>
      <c r="J11" s="45">
        <v>201632</v>
      </c>
      <c r="K11" s="45">
        <v>202437</v>
      </c>
      <c r="L11" s="45">
        <v>206491</v>
      </c>
      <c r="M11" s="45">
        <v>215491</v>
      </c>
      <c r="N11" s="45">
        <v>219442</v>
      </c>
      <c r="O11" s="45">
        <v>222415</v>
      </c>
      <c r="P11" s="45">
        <v>232702</v>
      </c>
      <c r="Q11" s="45">
        <v>234507.02</v>
      </c>
      <c r="R11" s="45">
        <v>236121.24</v>
      </c>
      <c r="S11" s="45">
        <f>23528490/100</f>
        <v>235284.9</v>
      </c>
      <c r="T11" s="45">
        <f>23301964/100</f>
        <v>233019.64</v>
      </c>
      <c r="U11" s="45">
        <v>235081.9</v>
      </c>
    </row>
    <row r="12" spans="2:21" ht="15.75" customHeight="1" x14ac:dyDescent="0.4">
      <c r="B12" s="18"/>
      <c r="C12" s="77" t="s">
        <v>38</v>
      </c>
      <c r="D12" s="77"/>
      <c r="E12" s="44"/>
      <c r="F12" s="13">
        <v>13562</v>
      </c>
      <c r="G12" s="13">
        <v>10693</v>
      </c>
      <c r="H12" s="14">
        <v>9989</v>
      </c>
      <c r="I12" s="45">
        <v>9235</v>
      </c>
      <c r="J12" s="45">
        <v>8522</v>
      </c>
      <c r="K12" s="45">
        <v>7872</v>
      </c>
      <c r="L12" s="45">
        <v>7144</v>
      </c>
      <c r="M12" s="45">
        <v>6434</v>
      </c>
      <c r="N12" s="45">
        <v>5712</v>
      </c>
      <c r="O12" s="45">
        <v>5045</v>
      </c>
      <c r="P12" s="45">
        <v>4443</v>
      </c>
      <c r="Q12" s="45">
        <v>3932.11</v>
      </c>
      <c r="R12" s="45">
        <v>3420.67</v>
      </c>
      <c r="S12" s="45">
        <f>294665/100</f>
        <v>2946.65</v>
      </c>
      <c r="T12" s="45">
        <f>250375/100</f>
        <v>2503.75</v>
      </c>
      <c r="U12" s="45">
        <v>2097.09</v>
      </c>
    </row>
    <row r="13" spans="2:21" ht="15.75" customHeight="1" x14ac:dyDescent="0.4">
      <c r="B13" s="18"/>
      <c r="C13" s="77" t="s">
        <v>39</v>
      </c>
      <c r="D13" s="77"/>
      <c r="E13" s="44"/>
      <c r="F13" s="13">
        <v>159211</v>
      </c>
      <c r="G13" s="13">
        <v>145709</v>
      </c>
      <c r="H13" s="14">
        <v>137425</v>
      </c>
      <c r="I13" s="45">
        <v>146196</v>
      </c>
      <c r="J13" s="45">
        <v>151401</v>
      </c>
      <c r="K13" s="45">
        <v>161113</v>
      </c>
      <c r="L13" s="45">
        <v>170945</v>
      </c>
      <c r="M13" s="45">
        <v>167845</v>
      </c>
      <c r="N13" s="45">
        <v>165940</v>
      </c>
      <c r="O13" s="45">
        <v>163927</v>
      </c>
      <c r="P13" s="45">
        <v>161424</v>
      </c>
      <c r="Q13" s="45">
        <v>155357.37</v>
      </c>
      <c r="R13" s="45">
        <v>152810.75</v>
      </c>
      <c r="S13" s="45">
        <f>15567104/100</f>
        <v>155671.04000000001</v>
      </c>
      <c r="T13" s="45">
        <f>15514981/100</f>
        <v>155149.81</v>
      </c>
      <c r="U13" s="45">
        <v>159850.31</v>
      </c>
    </row>
    <row r="14" spans="2:21" ht="15.75" customHeight="1" x14ac:dyDescent="0.4">
      <c r="B14" s="18"/>
      <c r="C14" s="78" t="s">
        <v>40</v>
      </c>
      <c r="D14" s="78"/>
      <c r="E14" s="44"/>
      <c r="F14" s="13">
        <v>9018</v>
      </c>
      <c r="G14" s="13">
        <v>15180</v>
      </c>
      <c r="H14" s="14">
        <v>8160</v>
      </c>
      <c r="I14" s="45">
        <v>3120</v>
      </c>
      <c r="J14" s="45">
        <v>4735</v>
      </c>
      <c r="K14" s="45">
        <v>4620</v>
      </c>
      <c r="L14" s="45">
        <v>3832</v>
      </c>
      <c r="M14" s="16">
        <v>3877</v>
      </c>
      <c r="N14" s="16">
        <v>1275</v>
      </c>
      <c r="O14" s="16">
        <v>1255</v>
      </c>
      <c r="P14" s="16">
        <v>1192</v>
      </c>
      <c r="Q14" s="16">
        <v>1189</v>
      </c>
      <c r="R14" s="16">
        <v>1233</v>
      </c>
      <c r="S14" s="16">
        <f>132800/100</f>
        <v>1328</v>
      </c>
      <c r="T14" s="16">
        <f>154400/100</f>
        <v>1544</v>
      </c>
      <c r="U14" s="16">
        <v>4340.28</v>
      </c>
    </row>
    <row r="15" spans="2:21" ht="15.75" customHeight="1" x14ac:dyDescent="0.4">
      <c r="B15" s="18"/>
      <c r="C15" s="77" t="s">
        <v>41</v>
      </c>
      <c r="D15" s="77"/>
      <c r="E15" s="44"/>
      <c r="F15" s="13">
        <v>49553</v>
      </c>
      <c r="G15" s="13">
        <v>48564</v>
      </c>
      <c r="H15" s="14">
        <v>48139</v>
      </c>
      <c r="I15" s="45">
        <v>48013</v>
      </c>
      <c r="J15" s="45">
        <v>47797</v>
      </c>
      <c r="K15" s="45">
        <v>47741</v>
      </c>
      <c r="L15" s="45">
        <v>47903</v>
      </c>
      <c r="M15" s="45">
        <v>47752</v>
      </c>
      <c r="N15" s="45">
        <v>47138</v>
      </c>
      <c r="O15" s="45">
        <v>47538</v>
      </c>
      <c r="P15" s="45">
        <v>48848</v>
      </c>
      <c r="Q15" s="45">
        <v>49801.4</v>
      </c>
      <c r="R15" s="45">
        <v>50541.49</v>
      </c>
      <c r="S15" s="45">
        <f>5125148/100</f>
        <v>51251.48</v>
      </c>
      <c r="T15" s="45">
        <f>5191104/100</f>
        <v>51911.040000000001</v>
      </c>
      <c r="U15" s="45">
        <v>52066.04</v>
      </c>
    </row>
    <row r="16" spans="2:21" ht="15.75" customHeight="1" x14ac:dyDescent="0.4">
      <c r="B16" s="18"/>
      <c r="C16" s="77" t="s">
        <v>42</v>
      </c>
      <c r="D16" s="77"/>
      <c r="E16" s="44"/>
      <c r="F16" s="13">
        <v>94335</v>
      </c>
      <c r="G16" s="13">
        <v>75310</v>
      </c>
      <c r="H16" s="14">
        <v>72015</v>
      </c>
      <c r="I16" s="45">
        <v>69473</v>
      </c>
      <c r="J16" s="45">
        <v>67352</v>
      </c>
      <c r="K16" s="45">
        <v>70701</v>
      </c>
      <c r="L16" s="45">
        <v>57731</v>
      </c>
      <c r="M16" s="45">
        <v>49743</v>
      </c>
      <c r="N16" s="45">
        <v>45734</v>
      </c>
      <c r="O16" s="45">
        <v>52853</v>
      </c>
      <c r="P16" s="45">
        <v>59685</v>
      </c>
      <c r="Q16" s="45">
        <v>59710.82</v>
      </c>
      <c r="R16" s="45">
        <v>59737.03</v>
      </c>
      <c r="S16" s="45">
        <f>5976325/100</f>
        <v>59763.25</v>
      </c>
      <c r="T16" s="45">
        <f>5978947/100</f>
        <v>59789.47</v>
      </c>
      <c r="U16" s="45">
        <v>60596.09</v>
      </c>
    </row>
    <row r="17" spans="2:21" ht="15.75" customHeight="1" x14ac:dyDescent="0.4">
      <c r="B17" s="18"/>
      <c r="C17" s="77" t="s">
        <v>43</v>
      </c>
      <c r="D17" s="77"/>
      <c r="E17" s="44"/>
      <c r="F17" s="13">
        <v>9562</v>
      </c>
      <c r="G17" s="13">
        <v>7404</v>
      </c>
      <c r="H17" s="14">
        <v>7218</v>
      </c>
      <c r="I17" s="45">
        <v>6913</v>
      </c>
      <c r="J17" s="45">
        <v>6660</v>
      </c>
      <c r="K17" s="45">
        <v>6295</v>
      </c>
      <c r="L17" s="45">
        <v>5822</v>
      </c>
      <c r="M17" s="45">
        <v>5298</v>
      </c>
      <c r="N17" s="45">
        <v>5216</v>
      </c>
      <c r="O17" s="45">
        <v>5150</v>
      </c>
      <c r="P17" s="45">
        <v>5098</v>
      </c>
      <c r="Q17" s="45">
        <v>5064.1499999999996</v>
      </c>
      <c r="R17" s="45">
        <v>5161.32</v>
      </c>
      <c r="S17" s="45">
        <f>511018/100</f>
        <v>5110.18</v>
      </c>
      <c r="T17" s="45">
        <f>508907/100</f>
        <v>5089.07</v>
      </c>
      <c r="U17" s="45">
        <v>5020.6899999999996</v>
      </c>
    </row>
    <row r="18" spans="2:21" ht="15.75" customHeight="1" x14ac:dyDescent="0.4">
      <c r="B18" s="18"/>
      <c r="C18" s="77" t="s">
        <v>44</v>
      </c>
      <c r="D18" s="77"/>
      <c r="E18" s="44"/>
      <c r="F18" s="13">
        <v>1959</v>
      </c>
      <c r="G18" s="13">
        <v>1730</v>
      </c>
      <c r="H18" s="14">
        <v>1616</v>
      </c>
      <c r="I18" s="45">
        <v>1640</v>
      </c>
      <c r="J18" s="45">
        <v>1761</v>
      </c>
      <c r="K18" s="45">
        <v>1890</v>
      </c>
      <c r="L18" s="45">
        <v>1911</v>
      </c>
      <c r="M18" s="45">
        <v>1969</v>
      </c>
      <c r="N18" s="45">
        <v>1802</v>
      </c>
      <c r="O18" s="45">
        <v>1811</v>
      </c>
      <c r="P18" s="45">
        <v>1853</v>
      </c>
      <c r="Q18" s="45">
        <v>1856.18</v>
      </c>
      <c r="R18" s="45">
        <v>1824.84</v>
      </c>
      <c r="S18" s="45">
        <f>181041/100</f>
        <v>1810.41</v>
      </c>
      <c r="T18" s="45">
        <f>177142/100</f>
        <v>1771.42</v>
      </c>
      <c r="U18" s="45">
        <v>1740</v>
      </c>
    </row>
    <row r="19" spans="2:21" ht="15.75" customHeight="1" x14ac:dyDescent="0.4">
      <c r="B19" s="18"/>
      <c r="C19" s="77" t="s">
        <v>45</v>
      </c>
      <c r="D19" s="77"/>
      <c r="E19" s="44"/>
      <c r="F19" s="13">
        <v>6139</v>
      </c>
      <c r="G19" s="13">
        <v>4954</v>
      </c>
      <c r="H19" s="14">
        <v>4709</v>
      </c>
      <c r="I19" s="45">
        <v>8643</v>
      </c>
      <c r="J19" s="45">
        <v>8655</v>
      </c>
      <c r="K19" s="45">
        <v>8562</v>
      </c>
      <c r="L19" s="45">
        <v>8420</v>
      </c>
      <c r="M19" s="45">
        <v>8559</v>
      </c>
      <c r="N19" s="45">
        <v>8144</v>
      </c>
      <c r="O19" s="45">
        <v>8496</v>
      </c>
      <c r="P19" s="45">
        <v>9642</v>
      </c>
      <c r="Q19" s="45">
        <v>8985.11</v>
      </c>
      <c r="R19" s="45">
        <v>9307.8700000000008</v>
      </c>
      <c r="S19" s="45">
        <f>963474/100</f>
        <v>9634.74</v>
      </c>
      <c r="T19" s="45">
        <f>918641/100</f>
        <v>9186.41</v>
      </c>
      <c r="U19" s="45">
        <v>9104.4699999999993</v>
      </c>
    </row>
    <row r="20" spans="2:21" ht="15.75" customHeight="1" x14ac:dyDescent="0.4">
      <c r="B20" s="18"/>
      <c r="C20" s="77" t="s">
        <v>46</v>
      </c>
      <c r="D20" s="77"/>
      <c r="E20" s="44"/>
      <c r="F20" s="13">
        <v>6952</v>
      </c>
      <c r="G20" s="13">
        <v>6755</v>
      </c>
      <c r="H20" s="14">
        <v>6361</v>
      </c>
      <c r="I20" s="45">
        <v>8555</v>
      </c>
      <c r="J20" s="45">
        <v>8582</v>
      </c>
      <c r="K20" s="45">
        <v>8659</v>
      </c>
      <c r="L20" s="45">
        <v>11599</v>
      </c>
      <c r="M20" s="45">
        <v>11587</v>
      </c>
      <c r="N20" s="45">
        <v>11041</v>
      </c>
      <c r="O20" s="45">
        <v>10539</v>
      </c>
      <c r="P20" s="45">
        <v>10507</v>
      </c>
      <c r="Q20" s="45">
        <v>10416.84</v>
      </c>
      <c r="R20" s="45">
        <v>10282.15</v>
      </c>
      <c r="S20" s="45">
        <f>1017439/100</f>
        <v>10174.39</v>
      </c>
      <c r="T20" s="45">
        <f>992427/100</f>
        <v>9924.27</v>
      </c>
      <c r="U20" s="45">
        <v>9815.8700000000008</v>
      </c>
    </row>
    <row r="21" spans="2:21" ht="15.75" customHeight="1" x14ac:dyDescent="0.4">
      <c r="B21" s="18"/>
      <c r="C21" s="77" t="s">
        <v>47</v>
      </c>
      <c r="D21" s="77"/>
      <c r="E21" s="44"/>
      <c r="F21" s="13">
        <v>1537</v>
      </c>
      <c r="G21" s="13">
        <v>710</v>
      </c>
      <c r="H21" s="14">
        <v>481</v>
      </c>
      <c r="I21" s="3">
        <v>203</v>
      </c>
      <c r="J21" s="3" t="s">
        <v>48</v>
      </c>
      <c r="K21" s="49" t="s">
        <v>48</v>
      </c>
      <c r="L21" s="49" t="s">
        <v>48</v>
      </c>
      <c r="M21" s="49" t="s">
        <v>48</v>
      </c>
      <c r="N21" s="49" t="s">
        <v>48</v>
      </c>
      <c r="O21" s="49" t="s">
        <v>48</v>
      </c>
      <c r="P21" s="49" t="s">
        <v>48</v>
      </c>
      <c r="Q21" s="49" t="s">
        <v>48</v>
      </c>
      <c r="R21" s="49" t="s">
        <v>48</v>
      </c>
      <c r="S21" s="49" t="s">
        <v>48</v>
      </c>
      <c r="T21" s="49" t="s">
        <v>48</v>
      </c>
      <c r="U21" s="49" t="s">
        <v>48</v>
      </c>
    </row>
    <row r="22" spans="2:21" ht="15.75" customHeight="1" x14ac:dyDescent="0.4">
      <c r="B22" s="50"/>
      <c r="C22" s="80" t="s">
        <v>49</v>
      </c>
      <c r="D22" s="80"/>
      <c r="E22" s="44"/>
      <c r="F22" s="51" t="s">
        <v>48</v>
      </c>
      <c r="G22" s="51">
        <v>3689</v>
      </c>
      <c r="H22" s="14" t="s">
        <v>48</v>
      </c>
      <c r="I22" s="49" t="s">
        <v>48</v>
      </c>
      <c r="J22" s="49" t="s">
        <v>48</v>
      </c>
      <c r="K22" s="49" t="s">
        <v>48</v>
      </c>
      <c r="L22" s="49" t="s">
        <v>48</v>
      </c>
      <c r="M22" s="49" t="s">
        <v>48</v>
      </c>
      <c r="N22" s="49" t="s">
        <v>48</v>
      </c>
      <c r="O22" s="49" t="s">
        <v>48</v>
      </c>
      <c r="P22" s="49" t="s">
        <v>48</v>
      </c>
      <c r="Q22" s="49" t="s">
        <v>48</v>
      </c>
      <c r="R22" s="49" t="s">
        <v>48</v>
      </c>
      <c r="S22" s="49" t="s">
        <v>48</v>
      </c>
      <c r="T22" s="49" t="s">
        <v>48</v>
      </c>
      <c r="U22" s="49" t="s">
        <v>48</v>
      </c>
    </row>
    <row r="23" spans="2:21" ht="15.75" customHeight="1" x14ac:dyDescent="0.4">
      <c r="B23" s="18"/>
      <c r="C23" s="77" t="s">
        <v>50</v>
      </c>
      <c r="D23" s="77"/>
      <c r="E23" s="44"/>
      <c r="F23" s="13">
        <v>53861</v>
      </c>
      <c r="G23" s="13">
        <v>52167</v>
      </c>
      <c r="H23" s="14">
        <v>51222</v>
      </c>
      <c r="I23" s="45">
        <v>49345</v>
      </c>
      <c r="J23" s="45">
        <v>49071</v>
      </c>
      <c r="K23" s="45">
        <v>50642</v>
      </c>
      <c r="L23" s="45">
        <v>51956</v>
      </c>
      <c r="M23" s="45">
        <v>55660</v>
      </c>
      <c r="N23" s="45">
        <v>62556</v>
      </c>
      <c r="O23" s="45">
        <v>59931</v>
      </c>
      <c r="P23" s="45">
        <v>61526</v>
      </c>
      <c r="Q23" s="45">
        <v>61378.7</v>
      </c>
      <c r="R23" s="45">
        <v>61193.35</v>
      </c>
      <c r="S23" s="45">
        <f>6109830/100</f>
        <v>61098.3</v>
      </c>
      <c r="T23" s="45">
        <f>6190437/100</f>
        <v>61904.37</v>
      </c>
      <c r="U23" s="45">
        <v>60181.5</v>
      </c>
    </row>
    <row r="24" spans="2:21" ht="15.75" customHeight="1" x14ac:dyDescent="0.4">
      <c r="B24" s="18"/>
      <c r="C24" s="77" t="s">
        <v>51</v>
      </c>
      <c r="D24" s="77"/>
      <c r="E24" s="44"/>
      <c r="F24" s="13"/>
      <c r="G24" s="52" t="s">
        <v>48</v>
      </c>
      <c r="H24" s="53" t="s">
        <v>48</v>
      </c>
      <c r="I24" s="53" t="s">
        <v>48</v>
      </c>
      <c r="J24" s="53" t="s">
        <v>48</v>
      </c>
      <c r="K24" s="53" t="s">
        <v>48</v>
      </c>
      <c r="L24" s="49">
        <v>10000</v>
      </c>
      <c r="M24" s="45">
        <v>8100</v>
      </c>
      <c r="N24" s="45">
        <v>9100</v>
      </c>
      <c r="O24" s="45" t="s">
        <v>48</v>
      </c>
      <c r="P24" s="54" t="s">
        <v>48</v>
      </c>
      <c r="Q24" s="54" t="s">
        <v>48</v>
      </c>
      <c r="R24" s="49" t="s">
        <v>48</v>
      </c>
      <c r="S24" s="49" t="s">
        <v>48</v>
      </c>
      <c r="T24" s="49" t="s">
        <v>48</v>
      </c>
      <c r="U24" s="49" t="s">
        <v>48</v>
      </c>
    </row>
    <row r="25" spans="2:21" ht="15.75" customHeight="1" x14ac:dyDescent="0.4">
      <c r="B25" s="18"/>
      <c r="C25" s="77" t="s">
        <v>52</v>
      </c>
      <c r="D25" s="77"/>
      <c r="E25" s="44"/>
      <c r="F25" s="13"/>
      <c r="G25" s="52" t="s">
        <v>48</v>
      </c>
      <c r="H25" s="53" t="s">
        <v>48</v>
      </c>
      <c r="I25" s="53" t="s">
        <v>48</v>
      </c>
      <c r="J25" s="53" t="s">
        <v>48</v>
      </c>
      <c r="K25" s="53">
        <v>10000</v>
      </c>
      <c r="L25" s="49" t="s">
        <v>48</v>
      </c>
      <c r="M25" s="49" t="s">
        <v>48</v>
      </c>
      <c r="N25" s="49" t="s">
        <v>48</v>
      </c>
      <c r="O25" s="49" t="s">
        <v>48</v>
      </c>
      <c r="P25" s="49" t="s">
        <v>48</v>
      </c>
      <c r="Q25" s="49" t="s">
        <v>48</v>
      </c>
      <c r="R25" s="49" t="s">
        <v>48</v>
      </c>
      <c r="S25" s="49" t="s">
        <v>48</v>
      </c>
      <c r="T25" s="49" t="s">
        <v>48</v>
      </c>
      <c r="U25" s="49" t="s">
        <v>48</v>
      </c>
    </row>
    <row r="26" spans="2:21" ht="15.75" customHeight="1" x14ac:dyDescent="0.4">
      <c r="B26" s="18"/>
      <c r="C26" s="77" t="s">
        <v>53</v>
      </c>
      <c r="D26" s="77"/>
      <c r="E26" s="44"/>
      <c r="F26" s="13">
        <v>3500</v>
      </c>
      <c r="G26" s="13">
        <v>3500</v>
      </c>
      <c r="H26" s="14">
        <v>3500</v>
      </c>
      <c r="I26" s="45">
        <v>3500</v>
      </c>
      <c r="J26" s="45">
        <v>3500</v>
      </c>
      <c r="K26" s="45">
        <v>3500</v>
      </c>
      <c r="L26" s="45">
        <v>3500</v>
      </c>
      <c r="M26" s="45">
        <v>3500</v>
      </c>
      <c r="N26" s="45">
        <v>3500</v>
      </c>
      <c r="O26" s="45">
        <v>3500</v>
      </c>
      <c r="P26" s="45">
        <v>3500</v>
      </c>
      <c r="Q26" s="45">
        <v>3500</v>
      </c>
      <c r="R26" s="45">
        <v>3500</v>
      </c>
      <c r="S26" s="45">
        <f>350000/100</f>
        <v>3500</v>
      </c>
      <c r="T26" s="45">
        <f>350000/100</f>
        <v>3500</v>
      </c>
      <c r="U26" s="45">
        <v>5000</v>
      </c>
    </row>
    <row r="27" spans="2:21" ht="15.75" customHeight="1" x14ac:dyDescent="0.4">
      <c r="B27" s="18"/>
      <c r="C27" s="77" t="s">
        <v>54</v>
      </c>
      <c r="D27" s="77"/>
      <c r="E27" s="44"/>
      <c r="F27" s="51" t="s">
        <v>48</v>
      </c>
      <c r="G27" s="51" t="s">
        <v>48</v>
      </c>
      <c r="H27" s="49" t="s">
        <v>48</v>
      </c>
      <c r="I27" s="49" t="s">
        <v>48</v>
      </c>
      <c r="J27" s="49" t="s">
        <v>48</v>
      </c>
      <c r="K27" s="49" t="s">
        <v>48</v>
      </c>
      <c r="L27" s="49">
        <v>7182</v>
      </c>
      <c r="M27" s="53" t="s">
        <v>48</v>
      </c>
      <c r="N27" s="53" t="s">
        <v>48</v>
      </c>
      <c r="O27" s="53" t="s">
        <v>48</v>
      </c>
      <c r="P27" s="53" t="s">
        <v>48</v>
      </c>
      <c r="Q27" s="49" t="s">
        <v>48</v>
      </c>
      <c r="R27" s="49" t="s">
        <v>48</v>
      </c>
      <c r="S27" s="49" t="s">
        <v>55</v>
      </c>
      <c r="T27" s="49" t="s">
        <v>48</v>
      </c>
      <c r="U27" s="49" t="s">
        <v>48</v>
      </c>
    </row>
    <row r="28" spans="2:21" ht="9" customHeight="1" x14ac:dyDescent="0.4">
      <c r="B28" s="26"/>
      <c r="C28" s="26"/>
      <c r="D28" s="26"/>
      <c r="E28" s="55"/>
      <c r="F28" s="56"/>
      <c r="G28" s="56"/>
      <c r="H28" s="2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ht="15.75" customHeight="1" x14ac:dyDescent="0.4">
      <c r="B29" s="79" t="s">
        <v>56</v>
      </c>
      <c r="C29" s="79"/>
      <c r="D29" s="79"/>
      <c r="E29" s="44"/>
      <c r="F29" s="13">
        <v>826524</v>
      </c>
      <c r="G29" s="13">
        <v>821829</v>
      </c>
      <c r="H29" s="14">
        <v>796860</v>
      </c>
      <c r="I29" s="23">
        <v>829088</v>
      </c>
      <c r="J29" s="23">
        <v>830613</v>
      </c>
      <c r="K29" s="23">
        <v>885480</v>
      </c>
      <c r="L29" s="23">
        <v>922992</v>
      </c>
      <c r="M29" s="23">
        <v>924116</v>
      </c>
      <c r="N29" s="23">
        <v>903339</v>
      </c>
      <c r="O29" s="23">
        <v>926115</v>
      </c>
      <c r="P29" s="23">
        <v>958823</v>
      </c>
      <c r="Q29" s="23">
        <v>963420</v>
      </c>
      <c r="R29" s="23">
        <v>967218.41</v>
      </c>
      <c r="S29" s="23">
        <f>97454709/100</f>
        <v>974547.09</v>
      </c>
      <c r="T29" s="23">
        <f>97712769/100</f>
        <v>977127.69</v>
      </c>
      <c r="U29" s="23">
        <v>994291.16</v>
      </c>
    </row>
    <row r="30" spans="2:21" ht="9" customHeight="1" thickBot="1" x14ac:dyDescent="0.45">
      <c r="B30" s="4"/>
      <c r="C30" s="4"/>
      <c r="D30" s="4"/>
      <c r="E30" s="32"/>
      <c r="F30" s="5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9" customHeight="1" x14ac:dyDescent="0.4">
      <c r="B31" s="3"/>
      <c r="C31" s="3"/>
      <c r="D31" s="3"/>
      <c r="E31" s="3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1"/>
      <c r="R31" s="11"/>
      <c r="S31" s="11"/>
      <c r="T31" s="11"/>
      <c r="U31" s="11"/>
    </row>
    <row r="32" spans="2:21" s="40" customFormat="1" ht="18" customHeight="1" x14ac:dyDescent="0.4">
      <c r="B32" s="38" t="s">
        <v>29</v>
      </c>
      <c r="K32" s="58"/>
      <c r="L32" s="58"/>
      <c r="M32" s="58"/>
      <c r="N32" s="59"/>
      <c r="O32" s="59"/>
      <c r="P32" s="59"/>
    </row>
    <row r="33" spans="2:21" s="40" customFormat="1" ht="18" customHeight="1" x14ac:dyDescent="0.4">
      <c r="B33" s="38" t="s">
        <v>30</v>
      </c>
      <c r="K33" s="58"/>
      <c r="L33" s="58"/>
      <c r="M33" s="58"/>
      <c r="N33" s="59"/>
      <c r="O33" s="59"/>
      <c r="P33" s="59"/>
    </row>
    <row r="34" spans="2:21" s="40" customFormat="1" ht="18" customHeight="1" x14ac:dyDescent="0.4">
      <c r="B34" s="38" t="s">
        <v>57</v>
      </c>
      <c r="C34" s="38"/>
      <c r="D34" s="38"/>
      <c r="E34" s="38"/>
      <c r="F34" s="38"/>
      <c r="G34" s="38"/>
      <c r="J34" s="58"/>
      <c r="K34" s="58"/>
      <c r="L34" s="58"/>
      <c r="M34" s="58"/>
      <c r="N34" s="59"/>
      <c r="O34" s="59"/>
      <c r="P34" s="59"/>
      <c r="Q34" s="60"/>
      <c r="R34" s="60"/>
      <c r="S34" s="60"/>
      <c r="T34" s="60"/>
      <c r="U34" s="60"/>
    </row>
  </sheetData>
  <mergeCells count="39">
    <mergeCell ref="O5:O6"/>
    <mergeCell ref="P5:P6"/>
    <mergeCell ref="B5:E5"/>
    <mergeCell ref="F5:F6"/>
    <mergeCell ref="G5:G6"/>
    <mergeCell ref="H5:H6"/>
    <mergeCell ref="I5:I6"/>
    <mergeCell ref="J5:J6"/>
    <mergeCell ref="B6:E6"/>
    <mergeCell ref="K5:K6"/>
    <mergeCell ref="L5:L6"/>
    <mergeCell ref="M5:M6"/>
    <mergeCell ref="N5:N6"/>
    <mergeCell ref="Q5:Q6"/>
    <mergeCell ref="R5:R6"/>
    <mergeCell ref="S5:S6"/>
    <mergeCell ref="T5:T6"/>
    <mergeCell ref="U5:U6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C27:D27"/>
    <mergeCell ref="B29:D29"/>
    <mergeCell ref="C20:D20"/>
    <mergeCell ref="C21:D21"/>
    <mergeCell ref="C22:D22"/>
    <mergeCell ref="C23:D23"/>
    <mergeCell ref="C24:D24"/>
    <mergeCell ref="C25:D25"/>
  </mergeCells>
  <phoneticPr fontId="3"/>
  <pageMargins left="0.59055118110236227" right="0.59055118110236227" top="0.59055118110236227" bottom="0.39370078740157483" header="0.51181102362204722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31-1</vt:lpstr>
      <vt:lpstr>31-2</vt:lpstr>
      <vt:lpstr>'31-1'!Print_Area</vt:lpstr>
      <vt:lpstr>'31-2'!Print_Area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2021-04-07T09:02:43Z</dcterms:created>
  <dcterms:modified xsi:type="dcterms:W3CDTF">2021-08-03T04:25:39Z</dcterms:modified>
</cp:coreProperties>
</file>