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総括\★科学技術要覧（H２６～）\令和２年度版\05_HP掲載\エクセルデータまとめ\作業済み\"/>
    </mc:Choice>
  </mc:AlternateContent>
  <bookViews>
    <workbookView xWindow="0" yWindow="0" windowWidth="28800" windowHeight="13515" activeTab="1"/>
  </bookViews>
  <sheets>
    <sheet name="21-1～4" sheetId="2" r:id="rId1"/>
    <sheet name="21-5" sheetId="3" r:id="rId2"/>
  </sheets>
  <definedNames>
    <definedName name="_xlnm.Print_Area" localSheetId="0">'21-1～4'!$A$1:$G$83</definedName>
    <definedName name="_xlnm.Print_Area" localSheetId="1">'21-5'!$A$1:$M$50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3" l="1"/>
  <c r="J45" i="3"/>
  <c r="J44" i="3"/>
  <c r="F44" i="3"/>
  <c r="E44" i="3"/>
  <c r="D44" i="3"/>
  <c r="K44" i="3" s="1"/>
  <c r="K43" i="3"/>
  <c r="J43" i="3"/>
  <c r="H43" i="3"/>
  <c r="G43" i="3"/>
  <c r="F43" i="3"/>
  <c r="E43" i="3"/>
  <c r="D43" i="3"/>
  <c r="J42" i="3"/>
  <c r="G42" i="3"/>
  <c r="F42" i="3"/>
  <c r="E42" i="3"/>
  <c r="D42" i="3"/>
  <c r="K42" i="3" s="1"/>
  <c r="H41" i="3"/>
  <c r="G41" i="3"/>
  <c r="J41" i="3" s="1"/>
  <c r="F41" i="3"/>
  <c r="E41" i="3"/>
  <c r="D41" i="3"/>
  <c r="K40" i="3"/>
  <c r="J40" i="3"/>
  <c r="H40" i="3"/>
  <c r="G40" i="3"/>
  <c r="F40" i="3"/>
  <c r="E40" i="3"/>
  <c r="D40" i="3"/>
  <c r="J38" i="3"/>
  <c r="K38" i="3" s="1"/>
  <c r="K37" i="3"/>
  <c r="J37" i="3"/>
  <c r="J36" i="3"/>
  <c r="K36" i="3" s="1"/>
  <c r="K35" i="3"/>
  <c r="J35" i="3"/>
  <c r="J34" i="3"/>
  <c r="K34" i="3" s="1"/>
  <c r="K29" i="3"/>
  <c r="J29" i="3"/>
  <c r="J28" i="3"/>
  <c r="K28" i="3" s="1"/>
  <c r="K27" i="3"/>
  <c r="J27" i="3"/>
  <c r="J26" i="3"/>
  <c r="K26" i="3" s="1"/>
  <c r="K25" i="3"/>
  <c r="J25" i="3"/>
  <c r="J24" i="3"/>
  <c r="K24" i="3" s="1"/>
  <c r="K23" i="3"/>
  <c r="J23" i="3"/>
  <c r="J22" i="3"/>
  <c r="K22" i="3" s="1"/>
  <c r="K21" i="3"/>
  <c r="J21" i="3"/>
  <c r="J20" i="3"/>
  <c r="K20" i="3" s="1"/>
  <c r="K19" i="3"/>
  <c r="J19" i="3"/>
  <c r="J18" i="3"/>
  <c r="K18" i="3" s="1"/>
  <c r="K17" i="3"/>
  <c r="J17" i="3"/>
  <c r="J16" i="3"/>
  <c r="K16" i="3" s="1"/>
  <c r="K15" i="3"/>
  <c r="J15" i="3"/>
  <c r="J14" i="3"/>
  <c r="K14" i="3" s="1"/>
  <c r="K13" i="3"/>
  <c r="J13" i="3"/>
  <c r="J12" i="3"/>
  <c r="K12" i="3" s="1"/>
  <c r="K11" i="3"/>
  <c r="J11" i="3"/>
  <c r="J10" i="3"/>
  <c r="K10" i="3" s="1"/>
  <c r="E81" i="2"/>
  <c r="G81" i="2" s="1"/>
  <c r="D81" i="2"/>
  <c r="F79" i="2" s="1"/>
  <c r="G79" i="2"/>
  <c r="G78" i="2"/>
  <c r="F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E60" i="2"/>
  <c r="G60" i="2" s="1"/>
  <c r="D60" i="2"/>
  <c r="F57" i="2" s="1"/>
  <c r="F55" i="2"/>
  <c r="G53" i="2"/>
  <c r="F53" i="2"/>
  <c r="G51" i="2"/>
  <c r="F51" i="2"/>
  <c r="G49" i="2"/>
  <c r="F49" i="2"/>
  <c r="G39" i="2"/>
  <c r="F39" i="2"/>
  <c r="E39" i="2"/>
  <c r="D39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17" i="2"/>
  <c r="F17" i="2"/>
  <c r="E17" i="2"/>
  <c r="D17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K41" i="3" l="1"/>
  <c r="G55" i="2"/>
  <c r="G57" i="2"/>
  <c r="F48" i="2"/>
  <c r="F50" i="2"/>
  <c r="F52" i="2"/>
  <c r="F54" i="2"/>
  <c r="F56" i="2"/>
  <c r="F58" i="2"/>
  <c r="F60" i="2"/>
  <c r="G48" i="2"/>
  <c r="G50" i="2"/>
  <c r="G52" i="2"/>
  <c r="G54" i="2"/>
  <c r="G56" i="2"/>
  <c r="G58" i="2"/>
</calcChain>
</file>

<file path=xl/sharedStrings.xml><?xml version="1.0" encoding="utf-8"?>
<sst xmlns="http://schemas.openxmlformats.org/spreadsheetml/2006/main" count="247" uniqueCount="120">
  <si>
    <t xml:space="preserve">21　国際交流　 International researchers exchange </t>
    <rPh sb="3" eb="5">
      <t>コクサイ</t>
    </rPh>
    <rPh sb="5" eb="7">
      <t>コウリュウ</t>
    </rPh>
    <phoneticPr fontId="4"/>
  </si>
  <si>
    <t>21-1　地域別交流者数［派遣］ (平成30年度)</t>
    <rPh sb="18" eb="20">
      <t>ヘイセイ</t>
    </rPh>
    <rPh sb="22" eb="24">
      <t>ネンド</t>
    </rPh>
    <phoneticPr fontId="5"/>
  </si>
  <si>
    <t>21-1　Number of Japanese researchers dispatched abroad by geographic area （FY2018）</t>
    <phoneticPr fontId="5"/>
  </si>
  <si>
    <t>地域</t>
    <rPh sb="0" eb="2">
      <t>チイキ</t>
    </rPh>
    <phoneticPr fontId="5"/>
  </si>
  <si>
    <t>人数</t>
    <rPh sb="0" eb="2">
      <t>ニンズウ</t>
    </rPh>
    <phoneticPr fontId="5"/>
  </si>
  <si>
    <t>（うち、30日超）</t>
    <rPh sb="6" eb="7">
      <t>ニチ</t>
    </rPh>
    <rPh sb="7" eb="8">
      <t>チョウ</t>
    </rPh>
    <phoneticPr fontId="5"/>
  </si>
  <si>
    <t>構成比</t>
    <rPh sb="0" eb="3">
      <t>コウセイヒ</t>
    </rPh>
    <phoneticPr fontId="5"/>
  </si>
  <si>
    <t>Geographic  area</t>
    <phoneticPr fontId="5"/>
  </si>
  <si>
    <t>total</t>
    <phoneticPr fontId="5"/>
  </si>
  <si>
    <t xml:space="preserve"> (staying over 30 days among them)</t>
    <phoneticPr fontId="5"/>
  </si>
  <si>
    <t>Percentage</t>
    <phoneticPr fontId="5"/>
  </si>
  <si>
    <t>　アジア</t>
    <phoneticPr fontId="5"/>
  </si>
  <si>
    <t>Asia</t>
    <phoneticPr fontId="5"/>
  </si>
  <si>
    <t>　ヨーロッパ（含NIS諸国）</t>
    <phoneticPr fontId="5"/>
  </si>
  <si>
    <t>Europe  （including  NIS  Countries）</t>
    <phoneticPr fontId="5"/>
  </si>
  <si>
    <t>　中南米</t>
    <rPh sb="1" eb="4">
      <t>チュウナンベイ</t>
    </rPh>
    <phoneticPr fontId="5"/>
  </si>
  <si>
    <t>Central  and  South  America</t>
    <phoneticPr fontId="5"/>
  </si>
  <si>
    <t>　北米</t>
    <rPh sb="1" eb="3">
      <t>ホクベイ</t>
    </rPh>
    <phoneticPr fontId="5"/>
  </si>
  <si>
    <t>North  America</t>
    <phoneticPr fontId="5"/>
  </si>
  <si>
    <t>　オセアニア</t>
    <phoneticPr fontId="5"/>
  </si>
  <si>
    <t>Oceania</t>
    <phoneticPr fontId="5"/>
  </si>
  <si>
    <t>　アフリカ</t>
    <phoneticPr fontId="5"/>
  </si>
  <si>
    <t>Africa</t>
    <phoneticPr fontId="5"/>
  </si>
  <si>
    <t>　中東</t>
    <rPh sb="1" eb="3">
      <t>チュウトウ</t>
    </rPh>
    <phoneticPr fontId="5"/>
  </si>
  <si>
    <t>Middle  East</t>
    <phoneticPr fontId="5"/>
  </si>
  <si>
    <t>その他・不明</t>
    <rPh sb="2" eb="3">
      <t>タ</t>
    </rPh>
    <rPh sb="4" eb="6">
      <t>フメイ</t>
    </rPh>
    <phoneticPr fontId="5"/>
  </si>
  <si>
    <t>Others or Unknown</t>
    <phoneticPr fontId="5"/>
  </si>
  <si>
    <t>派遣合計</t>
    <rPh sb="0" eb="2">
      <t>ハケン</t>
    </rPh>
    <rPh sb="2" eb="4">
      <t>ゴウケイ</t>
    </rPh>
    <phoneticPr fontId="5"/>
  </si>
  <si>
    <t>Total</t>
    <phoneticPr fontId="5"/>
  </si>
  <si>
    <t>注） 人数は、大学等、国立高等専門学校、国立試験研究機関、独立行政法人・特殊法人等研究機関に</t>
    <rPh sb="3" eb="5">
      <t>ニンズウ</t>
    </rPh>
    <rPh sb="7" eb="9">
      <t>ダイガク</t>
    </rPh>
    <rPh sb="9" eb="10">
      <t>トウ</t>
    </rPh>
    <rPh sb="11" eb="13">
      <t>コクリツ</t>
    </rPh>
    <rPh sb="13" eb="15">
      <t>コウトウ</t>
    </rPh>
    <rPh sb="15" eb="17">
      <t>センモン</t>
    </rPh>
    <rPh sb="17" eb="19">
      <t>ガッコウ</t>
    </rPh>
    <rPh sb="20" eb="22">
      <t>コクリツ</t>
    </rPh>
    <rPh sb="22" eb="24">
      <t>シケン</t>
    </rPh>
    <rPh sb="24" eb="26">
      <t>ケンキュウ</t>
    </rPh>
    <rPh sb="26" eb="28">
      <t>キカン</t>
    </rPh>
    <rPh sb="29" eb="31">
      <t>ドクリツ</t>
    </rPh>
    <rPh sb="31" eb="33">
      <t>ギョウセイ</t>
    </rPh>
    <rPh sb="33" eb="35">
      <t>ホウジン</t>
    </rPh>
    <rPh sb="36" eb="38">
      <t>トクシュ</t>
    </rPh>
    <rPh sb="38" eb="40">
      <t>ホウジン</t>
    </rPh>
    <rPh sb="40" eb="41">
      <t>トウ</t>
    </rPh>
    <rPh sb="41" eb="43">
      <t>ケンキュウ</t>
    </rPh>
    <rPh sb="43" eb="45">
      <t>キカン</t>
    </rPh>
    <phoneticPr fontId="5"/>
  </si>
  <si>
    <t xml:space="preserve">      おける、研究活動を目的とした研究者の派遣(受入）者数（21-2～4において同じ）</t>
    <phoneticPr fontId="5"/>
  </si>
  <si>
    <t>資料： 文部科学省「研究者の交流に関する調査」（21-2～4において同じ）</t>
    <rPh sb="0" eb="2">
      <t>シリョウ</t>
    </rPh>
    <rPh sb="10" eb="13">
      <t>ケンキュウシャ</t>
    </rPh>
    <rPh sb="14" eb="16">
      <t>コウリュウ</t>
    </rPh>
    <rPh sb="17" eb="18">
      <t>カン</t>
    </rPh>
    <rPh sb="20" eb="22">
      <t>チョウサ</t>
    </rPh>
    <rPh sb="34" eb="35">
      <t>オナ</t>
    </rPh>
    <phoneticPr fontId="5"/>
  </si>
  <si>
    <t>21-2　地域別交流者数［受入］ （平成30年度）</t>
    <phoneticPr fontId="5"/>
  </si>
  <si>
    <t>21-2　Number of foreign researchers invited to Japan by geographic area （FY2018）</t>
    <phoneticPr fontId="5"/>
  </si>
  <si>
    <t>　受入合計</t>
    <rPh sb="1" eb="3">
      <t>ウケイレ</t>
    </rPh>
    <rPh sb="3" eb="5">
      <t>ゴウケイ</t>
    </rPh>
    <phoneticPr fontId="5"/>
  </si>
  <si>
    <t>21-3　国（地域）別（上位１０か国）交流者数［派遣］ （平成30年度）</t>
    <rPh sb="5" eb="6">
      <t>クニ</t>
    </rPh>
    <rPh sb="7" eb="9">
      <t>チイキ</t>
    </rPh>
    <rPh sb="10" eb="11">
      <t>ベツ</t>
    </rPh>
    <rPh sb="19" eb="22">
      <t>コウリュウシャ</t>
    </rPh>
    <rPh sb="22" eb="23">
      <t>スウ</t>
    </rPh>
    <rPh sb="24" eb="26">
      <t>ハケン</t>
    </rPh>
    <phoneticPr fontId="5"/>
  </si>
  <si>
    <t>21-3　Number of Japanese researchers dispatched abroad by top 10 countries and regions （FY2018）</t>
    <phoneticPr fontId="5"/>
  </si>
  <si>
    <t>国（地域）</t>
    <rPh sb="0" eb="1">
      <t>クニ</t>
    </rPh>
    <rPh sb="2" eb="4">
      <t>チイキ</t>
    </rPh>
    <phoneticPr fontId="5"/>
  </si>
  <si>
    <t>Country(Region)</t>
    <phoneticPr fontId="5"/>
  </si>
  <si>
    <t>アメリカ合衆国</t>
  </si>
  <si>
    <t>United  States</t>
    <phoneticPr fontId="5"/>
  </si>
  <si>
    <t>中国</t>
  </si>
  <si>
    <t>China</t>
    <phoneticPr fontId="5"/>
  </si>
  <si>
    <t>韓国</t>
  </si>
  <si>
    <t>Rep.  of  Korea</t>
    <phoneticPr fontId="5"/>
  </si>
  <si>
    <t>ドイツ</t>
    <phoneticPr fontId="5"/>
  </si>
  <si>
    <t>Germany</t>
    <phoneticPr fontId="5"/>
  </si>
  <si>
    <t>台湾</t>
    <rPh sb="0" eb="2">
      <t>タイワン</t>
    </rPh>
    <phoneticPr fontId="5"/>
  </si>
  <si>
    <t>Taiwan</t>
    <phoneticPr fontId="5"/>
  </si>
  <si>
    <t>フランス</t>
    <phoneticPr fontId="5"/>
  </si>
  <si>
    <t>France</t>
    <phoneticPr fontId="5"/>
  </si>
  <si>
    <t>イギリス</t>
    <phoneticPr fontId="5"/>
  </si>
  <si>
    <t>United  Kingdom</t>
    <phoneticPr fontId="5"/>
  </si>
  <si>
    <t>タイ</t>
    <phoneticPr fontId="5"/>
  </si>
  <si>
    <t>Thailand</t>
    <phoneticPr fontId="5"/>
  </si>
  <si>
    <t>イタリア</t>
  </si>
  <si>
    <t>Italy</t>
    <phoneticPr fontId="5"/>
  </si>
  <si>
    <t>オーストラリア</t>
    <phoneticPr fontId="5"/>
  </si>
  <si>
    <t>Canada</t>
    <phoneticPr fontId="5"/>
  </si>
  <si>
    <t>21-4　国（地域）別（上位１０か国）交流者数［受入］ （平成30年度）</t>
    <rPh sb="5" eb="6">
      <t>クニ</t>
    </rPh>
    <rPh sb="7" eb="9">
      <t>チイキ</t>
    </rPh>
    <rPh sb="10" eb="11">
      <t>ベツ</t>
    </rPh>
    <rPh sb="19" eb="22">
      <t>コウリュウシャ</t>
    </rPh>
    <rPh sb="22" eb="23">
      <t>スウ</t>
    </rPh>
    <rPh sb="24" eb="26">
      <t>ウケイレ</t>
    </rPh>
    <rPh sb="34" eb="35">
      <t>ド</t>
    </rPh>
    <phoneticPr fontId="5"/>
  </si>
  <si>
    <t>21-4　Number of foreign researchers invited to Japan by top 10 countries and regions（FY2018）</t>
    <phoneticPr fontId="5"/>
  </si>
  <si>
    <t>中国</t>
    <phoneticPr fontId="5"/>
  </si>
  <si>
    <t xml:space="preserve"> </t>
    <phoneticPr fontId="5"/>
  </si>
  <si>
    <t>アメリカ合衆国</t>
    <phoneticPr fontId="5"/>
  </si>
  <si>
    <t>United Kingdom</t>
    <phoneticPr fontId="5"/>
  </si>
  <si>
    <t>台湾</t>
    <phoneticPr fontId="5"/>
  </si>
  <si>
    <t>Taiwan</t>
    <phoneticPr fontId="5"/>
  </si>
  <si>
    <t>タイ</t>
    <phoneticPr fontId="5"/>
  </si>
  <si>
    <t>インド</t>
    <phoneticPr fontId="5"/>
  </si>
  <si>
    <t>India</t>
    <phoneticPr fontId="5"/>
  </si>
  <si>
    <t>インドネシア</t>
    <phoneticPr fontId="5"/>
  </si>
  <si>
    <t>Indonesia</t>
    <phoneticPr fontId="5"/>
  </si>
  <si>
    <t>21-5　研究者交流の推移　 Progress of researchers exchange</t>
    <rPh sb="5" eb="8">
      <t>ケンキュウシャ</t>
    </rPh>
    <rPh sb="8" eb="10">
      <t>コウリュウ</t>
    </rPh>
    <rPh sb="11" eb="13">
      <t>スイイ</t>
    </rPh>
    <phoneticPr fontId="5"/>
  </si>
  <si>
    <t>（単位： 人  Person)</t>
    <phoneticPr fontId="5"/>
  </si>
  <si>
    <t>国立
大学等</t>
    <rPh sb="0" eb="2">
      <t>コクリツ</t>
    </rPh>
    <rPh sb="3" eb="5">
      <t>ダイガク</t>
    </rPh>
    <rPh sb="5" eb="6">
      <t>トウ</t>
    </rPh>
    <phoneticPr fontId="5"/>
  </si>
  <si>
    <t>公立
大学</t>
    <rPh sb="0" eb="2">
      <t>コウリツ</t>
    </rPh>
    <rPh sb="3" eb="5">
      <t>ダイガク</t>
    </rPh>
    <phoneticPr fontId="5"/>
  </si>
  <si>
    <t>私立
大学</t>
    <rPh sb="0" eb="2">
      <t>シリツ</t>
    </rPh>
    <rPh sb="3" eb="5">
      <t>ダイガク</t>
    </rPh>
    <phoneticPr fontId="5"/>
  </si>
  <si>
    <t>国立試験研究機関等</t>
    <rPh sb="0" eb="2">
      <t>コクリツ</t>
    </rPh>
    <rPh sb="2" eb="4">
      <t>シケン</t>
    </rPh>
    <rPh sb="4" eb="6">
      <t>ケンキュウ</t>
    </rPh>
    <rPh sb="6" eb="9">
      <t>キカントウ</t>
    </rPh>
    <phoneticPr fontId="5"/>
  </si>
  <si>
    <t xml:space="preserve">計
</t>
    <rPh sb="0" eb="1">
      <t>ケイ</t>
    </rPh>
    <phoneticPr fontId="5"/>
  </si>
  <si>
    <t>(うち、
30日超）</t>
    <rPh sb="7" eb="8">
      <t>ニチ</t>
    </rPh>
    <rPh sb="8" eb="9">
      <t>チョウ</t>
    </rPh>
    <phoneticPr fontId="5"/>
  </si>
  <si>
    <t>National  institutes  etc.</t>
    <phoneticPr fontId="5"/>
  </si>
  <si>
    <t>国立試験研究機関</t>
    <rPh sb="0" eb="2">
      <t>コクリツ</t>
    </rPh>
    <rPh sb="2" eb="4">
      <t>シケン</t>
    </rPh>
    <rPh sb="4" eb="6">
      <t>ケンキュウ</t>
    </rPh>
    <rPh sb="6" eb="8">
      <t>キカン</t>
    </rPh>
    <phoneticPr fontId="5"/>
  </si>
  <si>
    <t>国立研究開発法人等（※）</t>
    <rPh sb="0" eb="2">
      <t>コクリツ</t>
    </rPh>
    <rPh sb="2" eb="4">
      <t>ケンキュウ</t>
    </rPh>
    <rPh sb="4" eb="6">
      <t>カイハツ</t>
    </rPh>
    <rPh sb="6" eb="8">
      <t>ホウジン</t>
    </rPh>
    <rPh sb="8" eb="9">
      <t>トウ</t>
    </rPh>
    <phoneticPr fontId="5"/>
  </si>
  <si>
    <t>研究
開発
特殊
法人等</t>
    <rPh sb="0" eb="2">
      <t>ケンキュウ</t>
    </rPh>
    <rPh sb="3" eb="5">
      <t>カイハツ</t>
    </rPh>
    <rPh sb="6" eb="8">
      <t>トクシュ</t>
    </rPh>
    <rPh sb="9" eb="11">
      <t>ホウジン</t>
    </rPh>
    <rPh sb="11" eb="12">
      <t>トウ</t>
    </rPh>
    <phoneticPr fontId="5"/>
  </si>
  <si>
    <t>小計</t>
    <rPh sb="0" eb="2">
      <t>ショウケイ</t>
    </rPh>
    <phoneticPr fontId="5"/>
  </si>
  <si>
    <t>National univ. etc.</t>
    <phoneticPr fontId="5"/>
  </si>
  <si>
    <t>Public
univ.</t>
    <phoneticPr fontId="5"/>
  </si>
  <si>
    <t>Private
univ.</t>
    <phoneticPr fontId="5"/>
  </si>
  <si>
    <t>National  research  institute</t>
    <phoneticPr fontId="5"/>
  </si>
  <si>
    <t>National Research and Development Agency etc.</t>
    <phoneticPr fontId="5"/>
  </si>
  <si>
    <t>Special  corporations  etc.</t>
    <phoneticPr fontId="5"/>
  </si>
  <si>
    <t>Subtotal</t>
    <phoneticPr fontId="5"/>
  </si>
  <si>
    <t>Total</t>
  </si>
  <si>
    <r>
      <t>平成
13年度</t>
    </r>
    <r>
      <rPr>
        <sz val="7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（FY2001）</t>
    </r>
    <rPh sb="0" eb="2">
      <t>ヘイセイ</t>
    </rPh>
    <rPh sb="5" eb="7">
      <t>ネンド</t>
    </rPh>
    <phoneticPr fontId="5"/>
  </si>
  <si>
    <r>
      <t>派遣</t>
    </r>
    <r>
      <rPr>
        <sz val="7"/>
        <color indexed="8"/>
        <rFont val="ＭＳ Ｐゴシック"/>
        <family val="3"/>
        <charset val="128"/>
      </rPr>
      <t xml:space="preserve">
Dispatched</t>
    </r>
    <rPh sb="0" eb="2">
      <t>ハケン</t>
    </rPh>
    <phoneticPr fontId="5"/>
  </si>
  <si>
    <t>-</t>
    <phoneticPr fontId="5"/>
  </si>
  <si>
    <r>
      <t>受入</t>
    </r>
    <r>
      <rPr>
        <sz val="7"/>
        <color indexed="8"/>
        <rFont val="ＭＳ Ｐゴシック"/>
        <family val="3"/>
        <charset val="128"/>
      </rPr>
      <t xml:space="preserve">
Invited</t>
    </r>
    <rPh sb="0" eb="2">
      <t>ウケイレ</t>
    </rPh>
    <phoneticPr fontId="5"/>
  </si>
  <si>
    <r>
      <t>平成
14年度</t>
    </r>
    <r>
      <rPr>
        <sz val="7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（FY2002）</t>
    </r>
    <rPh sb="0" eb="2">
      <t>ヘイセイ</t>
    </rPh>
    <rPh sb="5" eb="7">
      <t>ネンド</t>
    </rPh>
    <phoneticPr fontId="5"/>
  </si>
  <si>
    <r>
      <t>平成
15年度</t>
    </r>
    <r>
      <rPr>
        <sz val="7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（FY2003）</t>
    </r>
    <rPh sb="0" eb="2">
      <t>ヘイセイ</t>
    </rPh>
    <rPh sb="5" eb="7">
      <t>ネンド</t>
    </rPh>
    <phoneticPr fontId="5"/>
  </si>
  <si>
    <r>
      <t>平成
16年度</t>
    </r>
    <r>
      <rPr>
        <sz val="7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（FY2004）</t>
    </r>
    <rPh sb="0" eb="2">
      <t>ヘイセイ</t>
    </rPh>
    <rPh sb="5" eb="7">
      <t>ネンド</t>
    </rPh>
    <phoneticPr fontId="5"/>
  </si>
  <si>
    <r>
      <t>平成
17年度</t>
    </r>
    <r>
      <rPr>
        <sz val="7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（FY2005）</t>
    </r>
    <rPh sb="0" eb="2">
      <t>ヘイセイ</t>
    </rPh>
    <rPh sb="5" eb="7">
      <t>ネンド</t>
    </rPh>
    <phoneticPr fontId="5"/>
  </si>
  <si>
    <t>0(*2)</t>
    <phoneticPr fontId="5"/>
  </si>
  <si>
    <r>
      <t>平成
18年度</t>
    </r>
    <r>
      <rPr>
        <sz val="7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（FY2006）</t>
    </r>
    <rPh sb="0" eb="2">
      <t>ヘイセイ</t>
    </rPh>
    <rPh sb="5" eb="7">
      <t>ネンド</t>
    </rPh>
    <phoneticPr fontId="5"/>
  </si>
  <si>
    <r>
      <t>平成
19年度</t>
    </r>
    <r>
      <rPr>
        <sz val="7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（FY2007）</t>
    </r>
    <rPh sb="0" eb="2">
      <t>ヘイセイ</t>
    </rPh>
    <rPh sb="5" eb="7">
      <t>ネンド</t>
    </rPh>
    <phoneticPr fontId="5"/>
  </si>
  <si>
    <r>
      <t>平成
20年度</t>
    </r>
    <r>
      <rPr>
        <sz val="7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（FY2008）</t>
    </r>
    <rPh sb="0" eb="2">
      <t>ヘイセイ</t>
    </rPh>
    <rPh sb="5" eb="7">
      <t>ネンド</t>
    </rPh>
    <phoneticPr fontId="5"/>
  </si>
  <si>
    <r>
      <t>平成
21年度</t>
    </r>
    <r>
      <rPr>
        <sz val="7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（FY2009）</t>
    </r>
    <rPh sb="0" eb="2">
      <t>ヘイセイ</t>
    </rPh>
    <rPh sb="5" eb="7">
      <t>ネンド</t>
    </rPh>
    <phoneticPr fontId="5"/>
  </si>
  <si>
    <r>
      <t>平成
22年度</t>
    </r>
    <r>
      <rPr>
        <sz val="7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（FY2010）</t>
    </r>
    <rPh sb="0" eb="2">
      <t>ヘイセイ</t>
    </rPh>
    <rPh sb="5" eb="7">
      <t>ネンド</t>
    </rPh>
    <phoneticPr fontId="5"/>
  </si>
  <si>
    <r>
      <t>平成
23年度</t>
    </r>
    <r>
      <rPr>
        <sz val="7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（FY2011）</t>
    </r>
    <rPh sb="0" eb="2">
      <t>ヘイセイ</t>
    </rPh>
    <rPh sb="5" eb="7">
      <t>ネンド</t>
    </rPh>
    <phoneticPr fontId="5"/>
  </si>
  <si>
    <t>0(*2)</t>
  </si>
  <si>
    <r>
      <t>平成
24年度</t>
    </r>
    <r>
      <rPr>
        <sz val="7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（FY2012）</t>
    </r>
    <rPh sb="0" eb="2">
      <t>ヘイセイ</t>
    </rPh>
    <rPh sb="5" eb="7">
      <t>ネンド</t>
    </rPh>
    <phoneticPr fontId="5"/>
  </si>
  <si>
    <r>
      <t>平成
25年度</t>
    </r>
    <r>
      <rPr>
        <sz val="7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（FY2013）</t>
    </r>
    <rPh sb="0" eb="2">
      <t>ヘイセイ</t>
    </rPh>
    <rPh sb="5" eb="7">
      <t>ネンド</t>
    </rPh>
    <phoneticPr fontId="5"/>
  </si>
  <si>
    <r>
      <t>平成
26年度</t>
    </r>
    <r>
      <rPr>
        <sz val="7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（FY2014）</t>
    </r>
    <rPh sb="0" eb="2">
      <t>ヘイセイ</t>
    </rPh>
    <rPh sb="5" eb="7">
      <t>ネンド</t>
    </rPh>
    <phoneticPr fontId="5"/>
  </si>
  <si>
    <r>
      <t>平成
27年度</t>
    </r>
    <r>
      <rPr>
        <sz val="7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（FY2015）</t>
    </r>
    <rPh sb="0" eb="2">
      <t>ヘイセイ</t>
    </rPh>
    <rPh sb="5" eb="7">
      <t>ネンド</t>
    </rPh>
    <phoneticPr fontId="5"/>
  </si>
  <si>
    <t>0(*2)</t>
    <phoneticPr fontId="5"/>
  </si>
  <si>
    <r>
      <t>平成
28年度</t>
    </r>
    <r>
      <rPr>
        <sz val="7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（FY2016）</t>
    </r>
    <rPh sb="0" eb="2">
      <t>ヘイセイ</t>
    </rPh>
    <rPh sb="5" eb="7">
      <t>ネンド</t>
    </rPh>
    <phoneticPr fontId="5"/>
  </si>
  <si>
    <r>
      <t>平成
29年度</t>
    </r>
    <r>
      <rPr>
        <sz val="7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（FY2017）</t>
    </r>
    <rPh sb="0" eb="2">
      <t>ヘイセイ</t>
    </rPh>
    <rPh sb="5" eb="7">
      <t>ネンド</t>
    </rPh>
    <phoneticPr fontId="5"/>
  </si>
  <si>
    <r>
      <t>平成
30年度</t>
    </r>
    <r>
      <rPr>
        <sz val="7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（FY2018）</t>
    </r>
    <rPh sb="0" eb="2">
      <t>ヘイセイ</t>
    </rPh>
    <rPh sb="5" eb="7">
      <t>ネンド</t>
    </rPh>
    <phoneticPr fontId="5"/>
  </si>
  <si>
    <t>注） 研究開発特殊法人は、平成17年度において独立行政法人化されている。</t>
    <rPh sb="0" eb="1">
      <t>チュウ</t>
    </rPh>
    <rPh sb="3" eb="5">
      <t>ケンキュウ</t>
    </rPh>
    <rPh sb="5" eb="7">
      <t>カイハツ</t>
    </rPh>
    <rPh sb="7" eb="9">
      <t>トクシュ</t>
    </rPh>
    <rPh sb="9" eb="11">
      <t>ホウジン</t>
    </rPh>
    <rPh sb="13" eb="15">
      <t>ヘイセイ</t>
    </rPh>
    <rPh sb="17" eb="19">
      <t>ネンド</t>
    </rPh>
    <rPh sb="23" eb="25">
      <t>ドクリツ</t>
    </rPh>
    <rPh sb="25" eb="27">
      <t>ギョウセイ</t>
    </rPh>
    <rPh sb="27" eb="30">
      <t>ホウジンカ</t>
    </rPh>
    <phoneticPr fontId="5"/>
  </si>
  <si>
    <t>（※）国立研究開発法人（27法人）及び以下の独立行政法人（11法人）
国立文化財機構、情報処理推進機構、製品評価技術基盤機構、石油天然ガス・金属鉱物資源機構、労働者健康安全機構、自動車技術総合機構　交通安全環境研究所、国立特別支援総合教育研究所、国立科学博物館、酒類総合研究所、労働政策研究・研修機構、日本学術振興会</t>
    <rPh sb="14" eb="16">
      <t>ホウジン</t>
    </rPh>
    <rPh sb="17" eb="18">
      <t>オヨ</t>
    </rPh>
    <rPh sb="19" eb="21">
      <t>イカ</t>
    </rPh>
    <rPh sb="31" eb="33">
      <t>ホウジン</t>
    </rPh>
    <rPh sb="35" eb="37">
      <t>コクリツ</t>
    </rPh>
    <rPh sb="37" eb="40">
      <t>ブンカザイ</t>
    </rPh>
    <rPh sb="40" eb="42">
      <t>キコウ</t>
    </rPh>
    <rPh sb="43" eb="45">
      <t>ジョウホウ</t>
    </rPh>
    <rPh sb="45" eb="47">
      <t>ショリ</t>
    </rPh>
    <rPh sb="47" eb="49">
      <t>スイシン</t>
    </rPh>
    <rPh sb="49" eb="51">
      <t>キコウ</t>
    </rPh>
    <rPh sb="52" eb="54">
      <t>セイヒン</t>
    </rPh>
    <rPh sb="54" eb="56">
      <t>ヒョウカ</t>
    </rPh>
    <rPh sb="56" eb="58">
      <t>ギジュツ</t>
    </rPh>
    <rPh sb="58" eb="60">
      <t>キバン</t>
    </rPh>
    <rPh sb="60" eb="62">
      <t>キコウ</t>
    </rPh>
    <rPh sb="63" eb="65">
      <t>セキユ</t>
    </rPh>
    <rPh sb="65" eb="67">
      <t>テンネン</t>
    </rPh>
    <rPh sb="70" eb="72">
      <t>キンゾク</t>
    </rPh>
    <rPh sb="72" eb="74">
      <t>コウブツ</t>
    </rPh>
    <rPh sb="74" eb="76">
      <t>シゲン</t>
    </rPh>
    <rPh sb="76" eb="78">
      <t>キコウ</t>
    </rPh>
    <rPh sb="79" eb="82">
      <t>ロウドウシャ</t>
    </rPh>
    <rPh sb="82" eb="84">
      <t>ケンコウ</t>
    </rPh>
    <rPh sb="84" eb="86">
      <t>アンゼン</t>
    </rPh>
    <rPh sb="86" eb="88">
      <t>キコウ</t>
    </rPh>
    <rPh sb="89" eb="92">
      <t>ジドウシャ</t>
    </rPh>
    <rPh sb="92" eb="94">
      <t>ギジュツ</t>
    </rPh>
    <rPh sb="94" eb="96">
      <t>ソウゴウ</t>
    </rPh>
    <rPh sb="96" eb="98">
      <t>キコウ</t>
    </rPh>
    <rPh sb="99" eb="101">
      <t>コウツウ</t>
    </rPh>
    <rPh sb="101" eb="103">
      <t>アンゼン</t>
    </rPh>
    <rPh sb="103" eb="105">
      <t>カンキョウ</t>
    </rPh>
    <rPh sb="105" eb="108">
      <t>ケンキュウショ</t>
    </rPh>
    <rPh sb="109" eb="111">
      <t>コクリツ</t>
    </rPh>
    <rPh sb="111" eb="113">
      <t>トクベツ</t>
    </rPh>
    <rPh sb="113" eb="115">
      <t>シエン</t>
    </rPh>
    <rPh sb="115" eb="117">
      <t>ソウゴウ</t>
    </rPh>
    <rPh sb="117" eb="119">
      <t>キョウイク</t>
    </rPh>
    <rPh sb="119" eb="122">
      <t>ケンキュウショ</t>
    </rPh>
    <rPh sb="123" eb="125">
      <t>コクリツ</t>
    </rPh>
    <rPh sb="125" eb="127">
      <t>カガク</t>
    </rPh>
    <rPh sb="127" eb="130">
      <t>ハクブツカン</t>
    </rPh>
    <rPh sb="131" eb="133">
      <t>サケルイ</t>
    </rPh>
    <rPh sb="133" eb="135">
      <t>ソウゴウ</t>
    </rPh>
    <rPh sb="135" eb="138">
      <t>ケンキュウショ</t>
    </rPh>
    <rPh sb="139" eb="141">
      <t>ロウドウ</t>
    </rPh>
    <rPh sb="141" eb="143">
      <t>セイサク</t>
    </rPh>
    <rPh sb="143" eb="145">
      <t>ケンキュウ</t>
    </rPh>
    <rPh sb="146" eb="148">
      <t>ケンシュウ</t>
    </rPh>
    <rPh sb="148" eb="150">
      <t>キコウ</t>
    </rPh>
    <rPh sb="151" eb="153">
      <t>ニホン</t>
    </rPh>
    <rPh sb="153" eb="155">
      <t>ガクジュツ</t>
    </rPh>
    <rPh sb="155" eb="158">
      <t>シンコウカイ</t>
    </rPh>
    <phoneticPr fontId="5"/>
  </si>
  <si>
    <t>資料： 文部科学省「研究者の交流に関する調査」</t>
    <rPh sb="0" eb="2">
      <t>シリョウ</t>
    </rPh>
    <rPh sb="10" eb="13">
      <t>ケンキュウシャ</t>
    </rPh>
    <rPh sb="14" eb="16">
      <t>コウリュウ</t>
    </rPh>
    <rPh sb="17" eb="18">
      <t>カン</t>
    </rPh>
    <rPh sb="20" eb="22">
      <t>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</si>
</sst>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\(#,##0\)\ "/>
    <numFmt numFmtId="178" formatCode="0.0%"/>
    <numFmt numFmtId="179" formatCode="\(0.0%\)"/>
    <numFmt numFmtId="180" formatCode="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/>
    <xf numFmtId="38" fontId="1" fillId="0" borderId="0" applyFont="0" applyFill="0" applyBorder="0" applyAlignment="0" applyProtection="0"/>
  </cellStyleXfs>
  <cellXfs count="199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5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left" vertical="center" wrapText="1"/>
    </xf>
    <xf numFmtId="176" fontId="2" fillId="0" borderId="7" xfId="2" applyNumberFormat="1" applyFont="1" applyFill="1" applyBorder="1" applyAlignment="1">
      <alignment horizontal="right" vertical="center"/>
    </xf>
    <xf numFmtId="177" fontId="2" fillId="0" borderId="6" xfId="2" applyNumberFormat="1" applyFont="1" applyFill="1" applyBorder="1" applyAlignment="1">
      <alignment horizontal="right" vertical="center"/>
    </xf>
    <xf numFmtId="178" fontId="2" fillId="0" borderId="6" xfId="1" applyNumberFormat="1" applyFont="1" applyFill="1" applyBorder="1" applyAlignment="1">
      <alignment vertical="center"/>
    </xf>
    <xf numFmtId="179" fontId="2" fillId="0" borderId="6" xfId="1" applyNumberFormat="1" applyFont="1" applyFill="1" applyBorder="1" applyAlignment="1">
      <alignment horizontal="right" vertical="center"/>
    </xf>
    <xf numFmtId="0" fontId="2" fillId="0" borderId="8" xfId="2" applyFont="1" applyFill="1" applyBorder="1" applyAlignment="1">
      <alignment horizontal="left" vertical="center" wrapText="1"/>
    </xf>
    <xf numFmtId="0" fontId="7" fillId="0" borderId="8" xfId="2" applyFont="1" applyFill="1" applyBorder="1" applyAlignment="1">
      <alignment horizontal="left" vertical="center" wrapText="1"/>
    </xf>
    <xf numFmtId="176" fontId="2" fillId="0" borderId="9" xfId="2" applyNumberFormat="1" applyFont="1" applyFill="1" applyBorder="1" applyAlignment="1">
      <alignment horizontal="right" vertical="center"/>
    </xf>
    <xf numFmtId="0" fontId="2" fillId="0" borderId="10" xfId="2" applyFont="1" applyFill="1" applyBorder="1" applyAlignment="1">
      <alignment horizontal="left" vertical="center"/>
    </xf>
    <xf numFmtId="0" fontId="7" fillId="0" borderId="10" xfId="2" applyFont="1" applyFill="1" applyBorder="1" applyAlignment="1">
      <alignment horizontal="left" vertical="center" wrapText="1"/>
    </xf>
    <xf numFmtId="176" fontId="2" fillId="0" borderId="11" xfId="2" applyNumberFormat="1" applyFont="1" applyFill="1" applyBorder="1" applyAlignment="1">
      <alignment horizontal="right" vertical="center"/>
    </xf>
    <xf numFmtId="177" fontId="2" fillId="0" borderId="10" xfId="2" applyNumberFormat="1" applyFont="1" applyFill="1" applyBorder="1" applyAlignment="1">
      <alignment horizontal="right" vertical="center"/>
    </xf>
    <xf numFmtId="178" fontId="2" fillId="0" borderId="10" xfId="1" applyNumberFormat="1" applyFont="1" applyFill="1" applyBorder="1" applyAlignment="1">
      <alignment vertical="center"/>
    </xf>
    <xf numFmtId="179" fontId="2" fillId="0" borderId="10" xfId="1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left" vertical="center" wrapText="1"/>
    </xf>
    <xf numFmtId="176" fontId="2" fillId="0" borderId="12" xfId="2" applyNumberFormat="1" applyFont="1" applyFill="1" applyBorder="1" applyAlignment="1">
      <alignment horizontal="right" vertical="center"/>
    </xf>
    <xf numFmtId="177" fontId="2" fillId="0" borderId="13" xfId="2" applyNumberFormat="1" applyFont="1" applyFill="1" applyBorder="1" applyAlignment="1">
      <alignment horizontal="right" vertical="center"/>
    </xf>
    <xf numFmtId="178" fontId="2" fillId="0" borderId="13" xfId="1" applyNumberFormat="1" applyFont="1" applyFill="1" applyBorder="1" applyAlignment="1">
      <alignment vertical="center"/>
    </xf>
    <xf numFmtId="179" fontId="2" fillId="0" borderId="13" xfId="1" applyNumberFormat="1" applyFont="1" applyFill="1" applyBorder="1" applyAlignment="1">
      <alignment horizontal="right" vertical="center"/>
    </xf>
    <xf numFmtId="0" fontId="2" fillId="0" borderId="14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left" vertical="center"/>
    </xf>
    <xf numFmtId="176" fontId="2" fillId="0" borderId="5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horizontal="right" vertical="center"/>
    </xf>
    <xf numFmtId="178" fontId="2" fillId="0" borderId="14" xfId="1" applyNumberFormat="1" applyFont="1" applyFill="1" applyBorder="1" applyAlignment="1">
      <alignment vertical="center"/>
    </xf>
    <xf numFmtId="179" fontId="2" fillId="0" borderId="14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/>
    </xf>
    <xf numFmtId="176" fontId="2" fillId="0" borderId="4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center" vertical="center"/>
    </xf>
    <xf numFmtId="178" fontId="2" fillId="0" borderId="3" xfId="1" applyNumberFormat="1" applyFont="1" applyFill="1" applyBorder="1" applyAlignment="1">
      <alignment vertical="center"/>
    </xf>
    <xf numFmtId="178" fontId="2" fillId="0" borderId="3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right" vertical="center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 wrapText="1"/>
    </xf>
    <xf numFmtId="0" fontId="9" fillId="0" borderId="0" xfId="1" applyFont="1" applyFill="1" applyAlignment="1">
      <alignment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176" fontId="2" fillId="0" borderId="5" xfId="2" applyNumberFormat="1" applyFont="1" applyFill="1" applyBorder="1" applyAlignment="1">
      <alignment horizontal="right" vertical="center"/>
    </xf>
    <xf numFmtId="176" fontId="2" fillId="0" borderId="15" xfId="1" applyNumberFormat="1" applyFont="1" applyFill="1" applyBorder="1" applyAlignment="1">
      <alignment vertical="center"/>
    </xf>
    <xf numFmtId="0" fontId="2" fillId="0" borderId="6" xfId="2" applyFont="1" applyFill="1" applyBorder="1" applyAlignment="1">
      <alignment horizontal="left" vertical="center"/>
    </xf>
    <xf numFmtId="0" fontId="7" fillId="0" borderId="6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176" fontId="2" fillId="0" borderId="0" xfId="2" applyNumberFormat="1" applyFont="1" applyFill="1" applyBorder="1" applyAlignment="1">
      <alignment horizontal="right" vertical="center"/>
    </xf>
    <xf numFmtId="178" fontId="2" fillId="0" borderId="13" xfId="1" applyNumberFormat="1" applyFont="1" applyFill="1" applyBorder="1" applyAlignment="1">
      <alignment horizontal="right" vertical="center"/>
    </xf>
    <xf numFmtId="177" fontId="2" fillId="0" borderId="14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horizontal="center" vertical="center"/>
    </xf>
    <xf numFmtId="177" fontId="2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top" wrapText="1"/>
    </xf>
    <xf numFmtId="0" fontId="7" fillId="0" borderId="27" xfId="1" applyFont="1" applyFill="1" applyBorder="1" applyAlignment="1">
      <alignment horizontal="center" vertical="top" wrapText="1"/>
    </xf>
    <xf numFmtId="0" fontId="11" fillId="0" borderId="28" xfId="1" applyFont="1" applyFill="1" applyBorder="1" applyAlignment="1">
      <alignment horizontal="center" vertical="top" wrapText="1"/>
    </xf>
    <xf numFmtId="0" fontId="10" fillId="0" borderId="28" xfId="1" applyFont="1" applyFill="1" applyBorder="1" applyAlignment="1">
      <alignment horizontal="center" vertical="top" wrapText="1"/>
    </xf>
    <xf numFmtId="0" fontId="7" fillId="0" borderId="29" xfId="1" applyFont="1" applyFill="1" applyBorder="1" applyAlignment="1">
      <alignment horizontal="center" vertical="top" wrapText="1"/>
    </xf>
    <xf numFmtId="0" fontId="7" fillId="0" borderId="30" xfId="1" applyFont="1" applyFill="1" applyBorder="1" applyAlignment="1">
      <alignment horizontal="center" vertical="top"/>
    </xf>
    <xf numFmtId="0" fontId="10" fillId="0" borderId="31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top" wrapText="1"/>
    </xf>
    <xf numFmtId="0" fontId="10" fillId="0" borderId="0" xfId="1" applyFont="1" applyFill="1" applyBorder="1" applyAlignment="1">
      <alignment horizontal="center" vertical="top" wrapText="1"/>
    </xf>
    <xf numFmtId="0" fontId="10" fillId="0" borderId="32" xfId="1" applyFont="1" applyFill="1" applyBorder="1" applyAlignment="1">
      <alignment horizontal="center" vertical="top" wrapText="1"/>
    </xf>
    <xf numFmtId="0" fontId="7" fillId="0" borderId="33" xfId="1" applyFont="1" applyFill="1" applyBorder="1" applyAlignment="1">
      <alignment horizontal="center" vertical="top" wrapText="1"/>
    </xf>
    <xf numFmtId="0" fontId="7" fillId="0" borderId="22" xfId="1" applyFont="1" applyFill="1" applyBorder="1" applyAlignment="1">
      <alignment horizontal="center" vertical="top"/>
    </xf>
    <xf numFmtId="0" fontId="2" fillId="0" borderId="33" xfId="1" applyFont="1" applyFill="1" applyBorder="1" applyAlignment="1">
      <alignment horizontal="center" vertical="center" wrapText="1"/>
    </xf>
    <xf numFmtId="38" fontId="7" fillId="0" borderId="19" xfId="3" applyFont="1" applyFill="1" applyBorder="1" applyAlignment="1">
      <alignment vertical="center"/>
    </xf>
    <xf numFmtId="38" fontId="7" fillId="0" borderId="22" xfId="3" applyFont="1" applyFill="1" applyBorder="1" applyAlignment="1">
      <alignment vertical="center"/>
    </xf>
    <xf numFmtId="38" fontId="7" fillId="0" borderId="0" xfId="3" applyFont="1" applyFill="1" applyBorder="1" applyAlignment="1">
      <alignment horizontal="right" vertical="center"/>
    </xf>
    <xf numFmtId="38" fontId="7" fillId="0" borderId="32" xfId="3" applyFont="1" applyFill="1" applyBorder="1" applyAlignment="1">
      <alignment vertical="center"/>
    </xf>
    <xf numFmtId="38" fontId="7" fillId="0" borderId="33" xfId="3" applyFont="1" applyFill="1" applyBorder="1" applyAlignment="1">
      <alignment vertical="center"/>
    </xf>
    <xf numFmtId="180" fontId="7" fillId="0" borderId="0" xfId="3" applyNumberFormat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 wrapText="1"/>
    </xf>
    <xf numFmtId="38" fontId="7" fillId="0" borderId="36" xfId="3" applyFont="1" applyFill="1" applyBorder="1" applyAlignment="1">
      <alignment vertical="center"/>
    </xf>
    <xf numFmtId="38" fontId="7" fillId="0" borderId="20" xfId="3" applyFont="1" applyFill="1" applyBorder="1" applyAlignment="1">
      <alignment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34" xfId="3" applyFont="1" applyFill="1" applyBorder="1" applyAlignment="1">
      <alignment vertical="center"/>
    </xf>
    <xf numFmtId="38" fontId="7" fillId="0" borderId="35" xfId="3" applyFont="1" applyFill="1" applyBorder="1" applyAlignment="1">
      <alignment vertical="center"/>
    </xf>
    <xf numFmtId="180" fontId="7" fillId="0" borderId="6" xfId="3" applyNumberFormat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 wrapText="1"/>
    </xf>
    <xf numFmtId="38" fontId="7" fillId="0" borderId="39" xfId="3" applyFont="1" applyFill="1" applyBorder="1" applyAlignment="1">
      <alignment vertical="center"/>
    </xf>
    <xf numFmtId="38" fontId="7" fillId="0" borderId="40" xfId="3" applyFont="1" applyFill="1" applyBorder="1" applyAlignment="1">
      <alignment vertical="center"/>
    </xf>
    <xf numFmtId="38" fontId="7" fillId="0" borderId="10" xfId="3" applyFont="1" applyFill="1" applyBorder="1" applyAlignment="1">
      <alignment vertical="center"/>
    </xf>
    <xf numFmtId="38" fontId="7" fillId="0" borderId="37" xfId="3" applyFont="1" applyFill="1" applyBorder="1" applyAlignment="1">
      <alignment vertical="center"/>
    </xf>
    <xf numFmtId="38" fontId="7" fillId="0" borderId="38" xfId="3" applyFont="1" applyFill="1" applyBorder="1" applyAlignment="1">
      <alignment vertical="center"/>
    </xf>
    <xf numFmtId="180" fontId="7" fillId="0" borderId="10" xfId="3" applyNumberFormat="1" applyFont="1" applyFill="1" applyBorder="1" applyAlignment="1">
      <alignment horizontal="center" vertical="center"/>
    </xf>
    <xf numFmtId="38" fontId="7" fillId="0" borderId="6" xfId="3" applyFont="1" applyFill="1" applyBorder="1" applyAlignment="1">
      <alignment vertical="center"/>
    </xf>
    <xf numFmtId="38" fontId="2" fillId="0" borderId="39" xfId="3" applyFont="1" applyFill="1" applyBorder="1" applyAlignment="1">
      <alignment vertical="center"/>
    </xf>
    <xf numFmtId="38" fontId="2" fillId="0" borderId="40" xfId="3" applyFont="1" applyFill="1" applyBorder="1" applyAlignment="1">
      <alignment vertical="center"/>
    </xf>
    <xf numFmtId="38" fontId="2" fillId="0" borderId="10" xfId="3" applyFont="1" applyFill="1" applyBorder="1" applyAlignment="1">
      <alignment vertical="center"/>
    </xf>
    <xf numFmtId="38" fontId="2" fillId="0" borderId="37" xfId="3" applyFont="1" applyFill="1" applyBorder="1" applyAlignment="1">
      <alignment horizontal="right" vertical="center"/>
    </xf>
    <xf numFmtId="38" fontId="2" fillId="0" borderId="25" xfId="3" applyFont="1" applyFill="1" applyBorder="1" applyAlignment="1">
      <alignment vertical="center"/>
    </xf>
    <xf numFmtId="180" fontId="2" fillId="0" borderId="10" xfId="3" applyNumberFormat="1" applyFont="1" applyFill="1" applyBorder="1" applyAlignment="1">
      <alignment horizontal="center" vertical="center"/>
    </xf>
    <xf numFmtId="38" fontId="2" fillId="0" borderId="36" xfId="3" applyFont="1" applyFill="1" applyBorder="1" applyAlignment="1">
      <alignment vertical="center"/>
    </xf>
    <xf numFmtId="38" fontId="2" fillId="0" borderId="20" xfId="3" applyFont="1" applyFill="1" applyBorder="1" applyAlignment="1">
      <alignment vertical="center"/>
    </xf>
    <xf numFmtId="38" fontId="2" fillId="0" borderId="6" xfId="3" applyFont="1" applyFill="1" applyBorder="1" applyAlignment="1">
      <alignment vertical="center"/>
    </xf>
    <xf numFmtId="38" fontId="2" fillId="0" borderId="34" xfId="3" applyFont="1" applyFill="1" applyBorder="1" applyAlignment="1">
      <alignment horizontal="right" vertical="center"/>
    </xf>
    <xf numFmtId="38" fontId="2" fillId="0" borderId="41" xfId="3" applyFont="1" applyFill="1" applyBorder="1" applyAlignment="1">
      <alignment vertical="center"/>
    </xf>
    <xf numFmtId="180" fontId="2" fillId="0" borderId="6" xfId="3" applyNumberFormat="1" applyFont="1" applyFill="1" applyBorder="1" applyAlignment="1">
      <alignment horizontal="center" vertical="center"/>
    </xf>
    <xf numFmtId="38" fontId="2" fillId="0" borderId="10" xfId="3" applyFont="1" applyFill="1" applyBorder="1" applyAlignment="1">
      <alignment horizontal="right" vertical="center"/>
    </xf>
    <xf numFmtId="38" fontId="2" fillId="0" borderId="22" xfId="3" applyFont="1" applyFill="1" applyBorder="1" applyAlignment="1">
      <alignment vertical="center"/>
    </xf>
    <xf numFmtId="180" fontId="2" fillId="0" borderId="0" xfId="3" applyNumberFormat="1" applyFont="1" applyFill="1" applyBorder="1" applyAlignment="1">
      <alignment horizontal="center" vertical="center"/>
    </xf>
    <xf numFmtId="38" fontId="2" fillId="0" borderId="19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42" xfId="3" applyFont="1" applyFill="1" applyBorder="1" applyAlignment="1">
      <alignment vertical="center"/>
    </xf>
    <xf numFmtId="176" fontId="2" fillId="0" borderId="39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vertical="center"/>
    </xf>
    <xf numFmtId="3" fontId="2" fillId="0" borderId="10" xfId="1" applyNumberFormat="1" applyFont="1" applyFill="1" applyBorder="1" applyAlignment="1">
      <alignment vertical="center"/>
    </xf>
    <xf numFmtId="180" fontId="2" fillId="0" borderId="10" xfId="1" applyNumberFormat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vertical="center"/>
    </xf>
    <xf numFmtId="0" fontId="2" fillId="0" borderId="42" xfId="1" applyFont="1" applyFill="1" applyBorder="1" applyAlignment="1">
      <alignment vertical="center"/>
    </xf>
    <xf numFmtId="38" fontId="2" fillId="0" borderId="6" xfId="3" applyFont="1" applyFill="1" applyBorder="1" applyAlignment="1">
      <alignment horizontal="right" vertical="center"/>
    </xf>
    <xf numFmtId="38" fontId="2" fillId="0" borderId="19" xfId="3" applyNumberFormat="1" applyFont="1" applyFill="1" applyBorder="1" applyAlignment="1">
      <alignment vertical="center"/>
    </xf>
    <xf numFmtId="38" fontId="2" fillId="0" borderId="33" xfId="3" applyFont="1" applyFill="1" applyBorder="1" applyAlignment="1">
      <alignment vertical="center"/>
    </xf>
    <xf numFmtId="38" fontId="2" fillId="0" borderId="36" xfId="3" applyNumberFormat="1" applyFont="1" applyFill="1" applyBorder="1" applyAlignment="1">
      <alignment vertical="center"/>
    </xf>
    <xf numFmtId="38" fontId="2" fillId="0" borderId="35" xfId="3" applyFont="1" applyFill="1" applyBorder="1" applyAlignment="1">
      <alignment vertical="center"/>
    </xf>
    <xf numFmtId="38" fontId="2" fillId="0" borderId="39" xfId="3" applyNumberFormat="1" applyFont="1" applyFill="1" applyBorder="1" applyAlignment="1">
      <alignment vertical="center"/>
    </xf>
    <xf numFmtId="38" fontId="2" fillId="0" borderId="38" xfId="3" applyFont="1" applyFill="1" applyBorder="1" applyAlignment="1">
      <alignment vertical="center"/>
    </xf>
    <xf numFmtId="38" fontId="2" fillId="0" borderId="40" xfId="3" applyFont="1" applyFill="1" applyBorder="1" applyAlignment="1">
      <alignment vertical="center" wrapText="1"/>
    </xf>
    <xf numFmtId="38" fontId="2" fillId="0" borderId="0" xfId="1" applyNumberFormat="1" applyFont="1" applyFill="1" applyAlignment="1">
      <alignment vertical="center"/>
    </xf>
    <xf numFmtId="38" fontId="2" fillId="0" borderId="32" xfId="3" applyFont="1" applyFill="1" applyBorder="1" applyAlignment="1">
      <alignment horizontal="right" vertical="center"/>
    </xf>
    <xf numFmtId="38" fontId="2" fillId="0" borderId="22" xfId="3" applyFont="1" applyFill="1" applyBorder="1" applyAlignment="1">
      <alignment vertical="center" wrapText="1"/>
    </xf>
    <xf numFmtId="0" fontId="2" fillId="0" borderId="42" xfId="1" applyFont="1" applyFill="1" applyBorder="1" applyAlignment="1">
      <alignment horizontal="center" vertical="center" wrapText="1"/>
    </xf>
    <xf numFmtId="38" fontId="2" fillId="0" borderId="21" xfId="3" applyNumberFormat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0" fontId="2" fillId="0" borderId="41" xfId="1" applyFont="1" applyFill="1" applyBorder="1" applyAlignment="1">
      <alignment horizontal="center" vertical="center" wrapText="1"/>
    </xf>
    <xf numFmtId="0" fontId="2" fillId="0" borderId="43" xfId="1" applyFont="1" applyFill="1" applyBorder="1" applyAlignment="1">
      <alignment horizontal="center" vertical="center" wrapText="1"/>
    </xf>
    <xf numFmtId="38" fontId="2" fillId="0" borderId="26" xfId="3" applyNumberFormat="1" applyFont="1" applyFill="1" applyBorder="1" applyAlignment="1">
      <alignment vertical="center"/>
    </xf>
    <xf numFmtId="38" fontId="2" fillId="0" borderId="26" xfId="3" applyFont="1" applyFill="1" applyBorder="1" applyAlignment="1">
      <alignment vertical="center"/>
    </xf>
    <xf numFmtId="38" fontId="2" fillId="0" borderId="3" xfId="3" applyFont="1" applyFill="1" applyBorder="1" applyAlignment="1">
      <alignment vertical="center"/>
    </xf>
    <xf numFmtId="38" fontId="2" fillId="0" borderId="3" xfId="3" applyFont="1" applyFill="1" applyBorder="1" applyAlignment="1">
      <alignment horizontal="right" vertical="center"/>
    </xf>
    <xf numFmtId="38" fontId="2" fillId="0" borderId="43" xfId="3" applyFont="1" applyFill="1" applyBorder="1" applyAlignment="1">
      <alignment vertical="center"/>
    </xf>
    <xf numFmtId="38" fontId="2" fillId="0" borderId="30" xfId="3" applyFont="1" applyFill="1" applyBorder="1" applyAlignment="1">
      <alignment vertical="center"/>
    </xf>
    <xf numFmtId="180" fontId="2" fillId="0" borderId="3" xfId="3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/>
    </xf>
    <xf numFmtId="0" fontId="7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horizontal="center" vertical="center" shrinkToFit="1"/>
    </xf>
    <xf numFmtId="0" fontId="7" fillId="0" borderId="0" xfId="2" applyFont="1" applyFill="1" applyBorder="1" applyAlignment="1">
      <alignment horizontal="right" vertical="center" shrinkToFit="1"/>
    </xf>
    <xf numFmtId="0" fontId="2" fillId="0" borderId="1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top" wrapText="1"/>
    </xf>
    <xf numFmtId="0" fontId="7" fillId="0" borderId="21" xfId="1" applyFont="1" applyFill="1" applyBorder="1" applyAlignment="1">
      <alignment horizontal="center" vertical="top" wrapText="1"/>
    </xf>
  </cellXfs>
  <cellStyles count="4">
    <cellStyle name="桁区切り 2" xfId="3"/>
    <cellStyle name="標準" xfId="0" builtinId="0"/>
    <cellStyle name="標準 2" xfId="1"/>
    <cellStyle name="標準_H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J85"/>
  <sheetViews>
    <sheetView view="pageBreakPreview" topLeftCell="B1" zoomScaleNormal="100" zoomScaleSheetLayoutView="100" workbookViewId="0">
      <selection activeCell="B25" sqref="B25"/>
    </sheetView>
  </sheetViews>
  <sheetFormatPr defaultRowHeight="12" x14ac:dyDescent="0.4"/>
  <cols>
    <col min="1" max="1" width="2.5" style="1" customWidth="1"/>
    <col min="2" max="3" width="19.875" style="1" customWidth="1"/>
    <col min="4" max="4" width="7.625" style="1" bestFit="1" customWidth="1"/>
    <col min="5" max="5" width="12.25" style="2" bestFit="1" customWidth="1"/>
    <col min="6" max="6" width="8.375" style="3" bestFit="1" customWidth="1"/>
    <col min="7" max="7" width="12.25" style="4" bestFit="1" customWidth="1"/>
    <col min="8" max="256" width="9" style="1"/>
    <col min="257" max="257" width="2.5" style="1" customWidth="1"/>
    <col min="258" max="259" width="19.875" style="1" customWidth="1"/>
    <col min="260" max="260" width="7.625" style="1" bestFit="1" customWidth="1"/>
    <col min="261" max="261" width="12.25" style="1" bestFit="1" customWidth="1"/>
    <col min="262" max="262" width="8.375" style="1" bestFit="1" customWidth="1"/>
    <col min="263" max="263" width="12.25" style="1" bestFit="1" customWidth="1"/>
    <col min="264" max="512" width="9" style="1"/>
    <col min="513" max="513" width="2.5" style="1" customWidth="1"/>
    <col min="514" max="515" width="19.875" style="1" customWidth="1"/>
    <col min="516" max="516" width="7.625" style="1" bestFit="1" customWidth="1"/>
    <col min="517" max="517" width="12.25" style="1" bestFit="1" customWidth="1"/>
    <col min="518" max="518" width="8.375" style="1" bestFit="1" customWidth="1"/>
    <col min="519" max="519" width="12.25" style="1" bestFit="1" customWidth="1"/>
    <col min="520" max="768" width="9" style="1"/>
    <col min="769" max="769" width="2.5" style="1" customWidth="1"/>
    <col min="770" max="771" width="19.875" style="1" customWidth="1"/>
    <col min="772" max="772" width="7.625" style="1" bestFit="1" customWidth="1"/>
    <col min="773" max="773" width="12.25" style="1" bestFit="1" customWidth="1"/>
    <col min="774" max="774" width="8.375" style="1" bestFit="1" customWidth="1"/>
    <col min="775" max="775" width="12.25" style="1" bestFit="1" customWidth="1"/>
    <col min="776" max="1024" width="9" style="1"/>
    <col min="1025" max="1025" width="2.5" style="1" customWidth="1"/>
    <col min="1026" max="1027" width="19.875" style="1" customWidth="1"/>
    <col min="1028" max="1028" width="7.625" style="1" bestFit="1" customWidth="1"/>
    <col min="1029" max="1029" width="12.25" style="1" bestFit="1" customWidth="1"/>
    <col min="1030" max="1030" width="8.375" style="1" bestFit="1" customWidth="1"/>
    <col min="1031" max="1031" width="12.25" style="1" bestFit="1" customWidth="1"/>
    <col min="1032" max="1280" width="9" style="1"/>
    <col min="1281" max="1281" width="2.5" style="1" customWidth="1"/>
    <col min="1282" max="1283" width="19.875" style="1" customWidth="1"/>
    <col min="1284" max="1284" width="7.625" style="1" bestFit="1" customWidth="1"/>
    <col min="1285" max="1285" width="12.25" style="1" bestFit="1" customWidth="1"/>
    <col min="1286" max="1286" width="8.375" style="1" bestFit="1" customWidth="1"/>
    <col min="1287" max="1287" width="12.25" style="1" bestFit="1" customWidth="1"/>
    <col min="1288" max="1536" width="9" style="1"/>
    <col min="1537" max="1537" width="2.5" style="1" customWidth="1"/>
    <col min="1538" max="1539" width="19.875" style="1" customWidth="1"/>
    <col min="1540" max="1540" width="7.625" style="1" bestFit="1" customWidth="1"/>
    <col min="1541" max="1541" width="12.25" style="1" bestFit="1" customWidth="1"/>
    <col min="1542" max="1542" width="8.375" style="1" bestFit="1" customWidth="1"/>
    <col min="1543" max="1543" width="12.25" style="1" bestFit="1" customWidth="1"/>
    <col min="1544" max="1792" width="9" style="1"/>
    <col min="1793" max="1793" width="2.5" style="1" customWidth="1"/>
    <col min="1794" max="1795" width="19.875" style="1" customWidth="1"/>
    <col min="1796" max="1796" width="7.625" style="1" bestFit="1" customWidth="1"/>
    <col min="1797" max="1797" width="12.25" style="1" bestFit="1" customWidth="1"/>
    <col min="1798" max="1798" width="8.375" style="1" bestFit="1" customWidth="1"/>
    <col min="1799" max="1799" width="12.25" style="1" bestFit="1" customWidth="1"/>
    <col min="1800" max="2048" width="9" style="1"/>
    <col min="2049" max="2049" width="2.5" style="1" customWidth="1"/>
    <col min="2050" max="2051" width="19.875" style="1" customWidth="1"/>
    <col min="2052" max="2052" width="7.625" style="1" bestFit="1" customWidth="1"/>
    <col min="2053" max="2053" width="12.25" style="1" bestFit="1" customWidth="1"/>
    <col min="2054" max="2054" width="8.375" style="1" bestFit="1" customWidth="1"/>
    <col min="2055" max="2055" width="12.25" style="1" bestFit="1" customWidth="1"/>
    <col min="2056" max="2304" width="9" style="1"/>
    <col min="2305" max="2305" width="2.5" style="1" customWidth="1"/>
    <col min="2306" max="2307" width="19.875" style="1" customWidth="1"/>
    <col min="2308" max="2308" width="7.625" style="1" bestFit="1" customWidth="1"/>
    <col min="2309" max="2309" width="12.25" style="1" bestFit="1" customWidth="1"/>
    <col min="2310" max="2310" width="8.375" style="1" bestFit="1" customWidth="1"/>
    <col min="2311" max="2311" width="12.25" style="1" bestFit="1" customWidth="1"/>
    <col min="2312" max="2560" width="9" style="1"/>
    <col min="2561" max="2561" width="2.5" style="1" customWidth="1"/>
    <col min="2562" max="2563" width="19.875" style="1" customWidth="1"/>
    <col min="2564" max="2564" width="7.625" style="1" bestFit="1" customWidth="1"/>
    <col min="2565" max="2565" width="12.25" style="1" bestFit="1" customWidth="1"/>
    <col min="2566" max="2566" width="8.375" style="1" bestFit="1" customWidth="1"/>
    <col min="2567" max="2567" width="12.25" style="1" bestFit="1" customWidth="1"/>
    <col min="2568" max="2816" width="9" style="1"/>
    <col min="2817" max="2817" width="2.5" style="1" customWidth="1"/>
    <col min="2818" max="2819" width="19.875" style="1" customWidth="1"/>
    <col min="2820" max="2820" width="7.625" style="1" bestFit="1" customWidth="1"/>
    <col min="2821" max="2821" width="12.25" style="1" bestFit="1" customWidth="1"/>
    <col min="2822" max="2822" width="8.375" style="1" bestFit="1" customWidth="1"/>
    <col min="2823" max="2823" width="12.25" style="1" bestFit="1" customWidth="1"/>
    <col min="2824" max="3072" width="9" style="1"/>
    <col min="3073" max="3073" width="2.5" style="1" customWidth="1"/>
    <col min="3074" max="3075" width="19.875" style="1" customWidth="1"/>
    <col min="3076" max="3076" width="7.625" style="1" bestFit="1" customWidth="1"/>
    <col min="3077" max="3077" width="12.25" style="1" bestFit="1" customWidth="1"/>
    <col min="3078" max="3078" width="8.375" style="1" bestFit="1" customWidth="1"/>
    <col min="3079" max="3079" width="12.25" style="1" bestFit="1" customWidth="1"/>
    <col min="3080" max="3328" width="9" style="1"/>
    <col min="3329" max="3329" width="2.5" style="1" customWidth="1"/>
    <col min="3330" max="3331" width="19.875" style="1" customWidth="1"/>
    <col min="3332" max="3332" width="7.625" style="1" bestFit="1" customWidth="1"/>
    <col min="3333" max="3333" width="12.25" style="1" bestFit="1" customWidth="1"/>
    <col min="3334" max="3334" width="8.375" style="1" bestFit="1" customWidth="1"/>
    <col min="3335" max="3335" width="12.25" style="1" bestFit="1" customWidth="1"/>
    <col min="3336" max="3584" width="9" style="1"/>
    <col min="3585" max="3585" width="2.5" style="1" customWidth="1"/>
    <col min="3586" max="3587" width="19.875" style="1" customWidth="1"/>
    <col min="3588" max="3588" width="7.625" style="1" bestFit="1" customWidth="1"/>
    <col min="3589" max="3589" width="12.25" style="1" bestFit="1" customWidth="1"/>
    <col min="3590" max="3590" width="8.375" style="1" bestFit="1" customWidth="1"/>
    <col min="3591" max="3591" width="12.25" style="1" bestFit="1" customWidth="1"/>
    <col min="3592" max="3840" width="9" style="1"/>
    <col min="3841" max="3841" width="2.5" style="1" customWidth="1"/>
    <col min="3842" max="3843" width="19.875" style="1" customWidth="1"/>
    <col min="3844" max="3844" width="7.625" style="1" bestFit="1" customWidth="1"/>
    <col min="3845" max="3845" width="12.25" style="1" bestFit="1" customWidth="1"/>
    <col min="3846" max="3846" width="8.375" style="1" bestFit="1" customWidth="1"/>
    <col min="3847" max="3847" width="12.25" style="1" bestFit="1" customWidth="1"/>
    <col min="3848" max="4096" width="9" style="1"/>
    <col min="4097" max="4097" width="2.5" style="1" customWidth="1"/>
    <col min="4098" max="4099" width="19.875" style="1" customWidth="1"/>
    <col min="4100" max="4100" width="7.625" style="1" bestFit="1" customWidth="1"/>
    <col min="4101" max="4101" width="12.25" style="1" bestFit="1" customWidth="1"/>
    <col min="4102" max="4102" width="8.375" style="1" bestFit="1" customWidth="1"/>
    <col min="4103" max="4103" width="12.25" style="1" bestFit="1" customWidth="1"/>
    <col min="4104" max="4352" width="9" style="1"/>
    <col min="4353" max="4353" width="2.5" style="1" customWidth="1"/>
    <col min="4354" max="4355" width="19.875" style="1" customWidth="1"/>
    <col min="4356" max="4356" width="7.625" style="1" bestFit="1" customWidth="1"/>
    <col min="4357" max="4357" width="12.25" style="1" bestFit="1" customWidth="1"/>
    <col min="4358" max="4358" width="8.375" style="1" bestFit="1" customWidth="1"/>
    <col min="4359" max="4359" width="12.25" style="1" bestFit="1" customWidth="1"/>
    <col min="4360" max="4608" width="9" style="1"/>
    <col min="4609" max="4609" width="2.5" style="1" customWidth="1"/>
    <col min="4610" max="4611" width="19.875" style="1" customWidth="1"/>
    <col min="4612" max="4612" width="7.625" style="1" bestFit="1" customWidth="1"/>
    <col min="4613" max="4613" width="12.25" style="1" bestFit="1" customWidth="1"/>
    <col min="4614" max="4614" width="8.375" style="1" bestFit="1" customWidth="1"/>
    <col min="4615" max="4615" width="12.25" style="1" bestFit="1" customWidth="1"/>
    <col min="4616" max="4864" width="9" style="1"/>
    <col min="4865" max="4865" width="2.5" style="1" customWidth="1"/>
    <col min="4866" max="4867" width="19.875" style="1" customWidth="1"/>
    <col min="4868" max="4868" width="7.625" style="1" bestFit="1" customWidth="1"/>
    <col min="4869" max="4869" width="12.25" style="1" bestFit="1" customWidth="1"/>
    <col min="4870" max="4870" width="8.375" style="1" bestFit="1" customWidth="1"/>
    <col min="4871" max="4871" width="12.25" style="1" bestFit="1" customWidth="1"/>
    <col min="4872" max="5120" width="9" style="1"/>
    <col min="5121" max="5121" width="2.5" style="1" customWidth="1"/>
    <col min="5122" max="5123" width="19.875" style="1" customWidth="1"/>
    <col min="5124" max="5124" width="7.625" style="1" bestFit="1" customWidth="1"/>
    <col min="5125" max="5125" width="12.25" style="1" bestFit="1" customWidth="1"/>
    <col min="5126" max="5126" width="8.375" style="1" bestFit="1" customWidth="1"/>
    <col min="5127" max="5127" width="12.25" style="1" bestFit="1" customWidth="1"/>
    <col min="5128" max="5376" width="9" style="1"/>
    <col min="5377" max="5377" width="2.5" style="1" customWidth="1"/>
    <col min="5378" max="5379" width="19.875" style="1" customWidth="1"/>
    <col min="5380" max="5380" width="7.625" style="1" bestFit="1" customWidth="1"/>
    <col min="5381" max="5381" width="12.25" style="1" bestFit="1" customWidth="1"/>
    <col min="5382" max="5382" width="8.375" style="1" bestFit="1" customWidth="1"/>
    <col min="5383" max="5383" width="12.25" style="1" bestFit="1" customWidth="1"/>
    <col min="5384" max="5632" width="9" style="1"/>
    <col min="5633" max="5633" width="2.5" style="1" customWidth="1"/>
    <col min="5634" max="5635" width="19.875" style="1" customWidth="1"/>
    <col min="5636" max="5636" width="7.625" style="1" bestFit="1" customWidth="1"/>
    <col min="5637" max="5637" width="12.25" style="1" bestFit="1" customWidth="1"/>
    <col min="5638" max="5638" width="8.375" style="1" bestFit="1" customWidth="1"/>
    <col min="5639" max="5639" width="12.25" style="1" bestFit="1" customWidth="1"/>
    <col min="5640" max="5888" width="9" style="1"/>
    <col min="5889" max="5889" width="2.5" style="1" customWidth="1"/>
    <col min="5890" max="5891" width="19.875" style="1" customWidth="1"/>
    <col min="5892" max="5892" width="7.625" style="1" bestFit="1" customWidth="1"/>
    <col min="5893" max="5893" width="12.25" style="1" bestFit="1" customWidth="1"/>
    <col min="5894" max="5894" width="8.375" style="1" bestFit="1" customWidth="1"/>
    <col min="5895" max="5895" width="12.25" style="1" bestFit="1" customWidth="1"/>
    <col min="5896" max="6144" width="9" style="1"/>
    <col min="6145" max="6145" width="2.5" style="1" customWidth="1"/>
    <col min="6146" max="6147" width="19.875" style="1" customWidth="1"/>
    <col min="6148" max="6148" width="7.625" style="1" bestFit="1" customWidth="1"/>
    <col min="6149" max="6149" width="12.25" style="1" bestFit="1" customWidth="1"/>
    <col min="6150" max="6150" width="8.375" style="1" bestFit="1" customWidth="1"/>
    <col min="6151" max="6151" width="12.25" style="1" bestFit="1" customWidth="1"/>
    <col min="6152" max="6400" width="9" style="1"/>
    <col min="6401" max="6401" width="2.5" style="1" customWidth="1"/>
    <col min="6402" max="6403" width="19.875" style="1" customWidth="1"/>
    <col min="6404" max="6404" width="7.625" style="1" bestFit="1" customWidth="1"/>
    <col min="6405" max="6405" width="12.25" style="1" bestFit="1" customWidth="1"/>
    <col min="6406" max="6406" width="8.375" style="1" bestFit="1" customWidth="1"/>
    <col min="6407" max="6407" width="12.25" style="1" bestFit="1" customWidth="1"/>
    <col min="6408" max="6656" width="9" style="1"/>
    <col min="6657" max="6657" width="2.5" style="1" customWidth="1"/>
    <col min="6658" max="6659" width="19.875" style="1" customWidth="1"/>
    <col min="6660" max="6660" width="7.625" style="1" bestFit="1" customWidth="1"/>
    <col min="6661" max="6661" width="12.25" style="1" bestFit="1" customWidth="1"/>
    <col min="6662" max="6662" width="8.375" style="1" bestFit="1" customWidth="1"/>
    <col min="6663" max="6663" width="12.25" style="1" bestFit="1" customWidth="1"/>
    <col min="6664" max="6912" width="9" style="1"/>
    <col min="6913" max="6913" width="2.5" style="1" customWidth="1"/>
    <col min="6914" max="6915" width="19.875" style="1" customWidth="1"/>
    <col min="6916" max="6916" width="7.625" style="1" bestFit="1" customWidth="1"/>
    <col min="6917" max="6917" width="12.25" style="1" bestFit="1" customWidth="1"/>
    <col min="6918" max="6918" width="8.375" style="1" bestFit="1" customWidth="1"/>
    <col min="6919" max="6919" width="12.25" style="1" bestFit="1" customWidth="1"/>
    <col min="6920" max="7168" width="9" style="1"/>
    <col min="7169" max="7169" width="2.5" style="1" customWidth="1"/>
    <col min="7170" max="7171" width="19.875" style="1" customWidth="1"/>
    <col min="7172" max="7172" width="7.625" style="1" bestFit="1" customWidth="1"/>
    <col min="7173" max="7173" width="12.25" style="1" bestFit="1" customWidth="1"/>
    <col min="7174" max="7174" width="8.375" style="1" bestFit="1" customWidth="1"/>
    <col min="7175" max="7175" width="12.25" style="1" bestFit="1" customWidth="1"/>
    <col min="7176" max="7424" width="9" style="1"/>
    <col min="7425" max="7425" width="2.5" style="1" customWidth="1"/>
    <col min="7426" max="7427" width="19.875" style="1" customWidth="1"/>
    <col min="7428" max="7428" width="7.625" style="1" bestFit="1" customWidth="1"/>
    <col min="7429" max="7429" width="12.25" style="1" bestFit="1" customWidth="1"/>
    <col min="7430" max="7430" width="8.375" style="1" bestFit="1" customWidth="1"/>
    <col min="7431" max="7431" width="12.25" style="1" bestFit="1" customWidth="1"/>
    <col min="7432" max="7680" width="9" style="1"/>
    <col min="7681" max="7681" width="2.5" style="1" customWidth="1"/>
    <col min="7682" max="7683" width="19.875" style="1" customWidth="1"/>
    <col min="7684" max="7684" width="7.625" style="1" bestFit="1" customWidth="1"/>
    <col min="7685" max="7685" width="12.25" style="1" bestFit="1" customWidth="1"/>
    <col min="7686" max="7686" width="8.375" style="1" bestFit="1" customWidth="1"/>
    <col min="7687" max="7687" width="12.25" style="1" bestFit="1" customWidth="1"/>
    <col min="7688" max="7936" width="9" style="1"/>
    <col min="7937" max="7937" width="2.5" style="1" customWidth="1"/>
    <col min="7938" max="7939" width="19.875" style="1" customWidth="1"/>
    <col min="7940" max="7940" width="7.625" style="1" bestFit="1" customWidth="1"/>
    <col min="7941" max="7941" width="12.25" style="1" bestFit="1" customWidth="1"/>
    <col min="7942" max="7942" width="8.375" style="1" bestFit="1" customWidth="1"/>
    <col min="7943" max="7943" width="12.25" style="1" bestFit="1" customWidth="1"/>
    <col min="7944" max="8192" width="9" style="1"/>
    <col min="8193" max="8193" width="2.5" style="1" customWidth="1"/>
    <col min="8194" max="8195" width="19.875" style="1" customWidth="1"/>
    <col min="8196" max="8196" width="7.625" style="1" bestFit="1" customWidth="1"/>
    <col min="8197" max="8197" width="12.25" style="1" bestFit="1" customWidth="1"/>
    <col min="8198" max="8198" width="8.375" style="1" bestFit="1" customWidth="1"/>
    <col min="8199" max="8199" width="12.25" style="1" bestFit="1" customWidth="1"/>
    <col min="8200" max="8448" width="9" style="1"/>
    <col min="8449" max="8449" width="2.5" style="1" customWidth="1"/>
    <col min="8450" max="8451" width="19.875" style="1" customWidth="1"/>
    <col min="8452" max="8452" width="7.625" style="1" bestFit="1" customWidth="1"/>
    <col min="8453" max="8453" width="12.25" style="1" bestFit="1" customWidth="1"/>
    <col min="8454" max="8454" width="8.375" style="1" bestFit="1" customWidth="1"/>
    <col min="8455" max="8455" width="12.25" style="1" bestFit="1" customWidth="1"/>
    <col min="8456" max="8704" width="9" style="1"/>
    <col min="8705" max="8705" width="2.5" style="1" customWidth="1"/>
    <col min="8706" max="8707" width="19.875" style="1" customWidth="1"/>
    <col min="8708" max="8708" width="7.625" style="1" bestFit="1" customWidth="1"/>
    <col min="8709" max="8709" width="12.25" style="1" bestFit="1" customWidth="1"/>
    <col min="8710" max="8710" width="8.375" style="1" bestFit="1" customWidth="1"/>
    <col min="8711" max="8711" width="12.25" style="1" bestFit="1" customWidth="1"/>
    <col min="8712" max="8960" width="9" style="1"/>
    <col min="8961" max="8961" width="2.5" style="1" customWidth="1"/>
    <col min="8962" max="8963" width="19.875" style="1" customWidth="1"/>
    <col min="8964" max="8964" width="7.625" style="1" bestFit="1" customWidth="1"/>
    <col min="8965" max="8965" width="12.25" style="1" bestFit="1" customWidth="1"/>
    <col min="8966" max="8966" width="8.375" style="1" bestFit="1" customWidth="1"/>
    <col min="8967" max="8967" width="12.25" style="1" bestFit="1" customWidth="1"/>
    <col min="8968" max="9216" width="9" style="1"/>
    <col min="9217" max="9217" width="2.5" style="1" customWidth="1"/>
    <col min="9218" max="9219" width="19.875" style="1" customWidth="1"/>
    <col min="9220" max="9220" width="7.625" style="1" bestFit="1" customWidth="1"/>
    <col min="9221" max="9221" width="12.25" style="1" bestFit="1" customWidth="1"/>
    <col min="9222" max="9222" width="8.375" style="1" bestFit="1" customWidth="1"/>
    <col min="9223" max="9223" width="12.25" style="1" bestFit="1" customWidth="1"/>
    <col min="9224" max="9472" width="9" style="1"/>
    <col min="9473" max="9473" width="2.5" style="1" customWidth="1"/>
    <col min="9474" max="9475" width="19.875" style="1" customWidth="1"/>
    <col min="9476" max="9476" width="7.625" style="1" bestFit="1" customWidth="1"/>
    <col min="9477" max="9477" width="12.25" style="1" bestFit="1" customWidth="1"/>
    <col min="9478" max="9478" width="8.375" style="1" bestFit="1" customWidth="1"/>
    <col min="9479" max="9479" width="12.25" style="1" bestFit="1" customWidth="1"/>
    <col min="9480" max="9728" width="9" style="1"/>
    <col min="9729" max="9729" width="2.5" style="1" customWidth="1"/>
    <col min="9730" max="9731" width="19.875" style="1" customWidth="1"/>
    <col min="9732" max="9732" width="7.625" style="1" bestFit="1" customWidth="1"/>
    <col min="9733" max="9733" width="12.25" style="1" bestFit="1" customWidth="1"/>
    <col min="9734" max="9734" width="8.375" style="1" bestFit="1" customWidth="1"/>
    <col min="9735" max="9735" width="12.25" style="1" bestFit="1" customWidth="1"/>
    <col min="9736" max="9984" width="9" style="1"/>
    <col min="9985" max="9985" width="2.5" style="1" customWidth="1"/>
    <col min="9986" max="9987" width="19.875" style="1" customWidth="1"/>
    <col min="9988" max="9988" width="7.625" style="1" bestFit="1" customWidth="1"/>
    <col min="9989" max="9989" width="12.25" style="1" bestFit="1" customWidth="1"/>
    <col min="9990" max="9990" width="8.375" style="1" bestFit="1" customWidth="1"/>
    <col min="9991" max="9991" width="12.25" style="1" bestFit="1" customWidth="1"/>
    <col min="9992" max="10240" width="9" style="1"/>
    <col min="10241" max="10241" width="2.5" style="1" customWidth="1"/>
    <col min="10242" max="10243" width="19.875" style="1" customWidth="1"/>
    <col min="10244" max="10244" width="7.625" style="1" bestFit="1" customWidth="1"/>
    <col min="10245" max="10245" width="12.25" style="1" bestFit="1" customWidth="1"/>
    <col min="10246" max="10246" width="8.375" style="1" bestFit="1" customWidth="1"/>
    <col min="10247" max="10247" width="12.25" style="1" bestFit="1" customWidth="1"/>
    <col min="10248" max="10496" width="9" style="1"/>
    <col min="10497" max="10497" width="2.5" style="1" customWidth="1"/>
    <col min="10498" max="10499" width="19.875" style="1" customWidth="1"/>
    <col min="10500" max="10500" width="7.625" style="1" bestFit="1" customWidth="1"/>
    <col min="10501" max="10501" width="12.25" style="1" bestFit="1" customWidth="1"/>
    <col min="10502" max="10502" width="8.375" style="1" bestFit="1" customWidth="1"/>
    <col min="10503" max="10503" width="12.25" style="1" bestFit="1" customWidth="1"/>
    <col min="10504" max="10752" width="9" style="1"/>
    <col min="10753" max="10753" width="2.5" style="1" customWidth="1"/>
    <col min="10754" max="10755" width="19.875" style="1" customWidth="1"/>
    <col min="10756" max="10756" width="7.625" style="1" bestFit="1" customWidth="1"/>
    <col min="10757" max="10757" width="12.25" style="1" bestFit="1" customWidth="1"/>
    <col min="10758" max="10758" width="8.375" style="1" bestFit="1" customWidth="1"/>
    <col min="10759" max="10759" width="12.25" style="1" bestFit="1" customWidth="1"/>
    <col min="10760" max="11008" width="9" style="1"/>
    <col min="11009" max="11009" width="2.5" style="1" customWidth="1"/>
    <col min="11010" max="11011" width="19.875" style="1" customWidth="1"/>
    <col min="11012" max="11012" width="7.625" style="1" bestFit="1" customWidth="1"/>
    <col min="11013" max="11013" width="12.25" style="1" bestFit="1" customWidth="1"/>
    <col min="11014" max="11014" width="8.375" style="1" bestFit="1" customWidth="1"/>
    <col min="11015" max="11015" width="12.25" style="1" bestFit="1" customWidth="1"/>
    <col min="11016" max="11264" width="9" style="1"/>
    <col min="11265" max="11265" width="2.5" style="1" customWidth="1"/>
    <col min="11266" max="11267" width="19.875" style="1" customWidth="1"/>
    <col min="11268" max="11268" width="7.625" style="1" bestFit="1" customWidth="1"/>
    <col min="11269" max="11269" width="12.25" style="1" bestFit="1" customWidth="1"/>
    <col min="11270" max="11270" width="8.375" style="1" bestFit="1" customWidth="1"/>
    <col min="11271" max="11271" width="12.25" style="1" bestFit="1" customWidth="1"/>
    <col min="11272" max="11520" width="9" style="1"/>
    <col min="11521" max="11521" width="2.5" style="1" customWidth="1"/>
    <col min="11522" max="11523" width="19.875" style="1" customWidth="1"/>
    <col min="11524" max="11524" width="7.625" style="1" bestFit="1" customWidth="1"/>
    <col min="11525" max="11525" width="12.25" style="1" bestFit="1" customWidth="1"/>
    <col min="11526" max="11526" width="8.375" style="1" bestFit="1" customWidth="1"/>
    <col min="11527" max="11527" width="12.25" style="1" bestFit="1" customWidth="1"/>
    <col min="11528" max="11776" width="9" style="1"/>
    <col min="11777" max="11777" width="2.5" style="1" customWidth="1"/>
    <col min="11778" max="11779" width="19.875" style="1" customWidth="1"/>
    <col min="11780" max="11780" width="7.625" style="1" bestFit="1" customWidth="1"/>
    <col min="11781" max="11781" width="12.25" style="1" bestFit="1" customWidth="1"/>
    <col min="11782" max="11782" width="8.375" style="1" bestFit="1" customWidth="1"/>
    <col min="11783" max="11783" width="12.25" style="1" bestFit="1" customWidth="1"/>
    <col min="11784" max="12032" width="9" style="1"/>
    <col min="12033" max="12033" width="2.5" style="1" customWidth="1"/>
    <col min="12034" max="12035" width="19.875" style="1" customWidth="1"/>
    <col min="12036" max="12036" width="7.625" style="1" bestFit="1" customWidth="1"/>
    <col min="12037" max="12037" width="12.25" style="1" bestFit="1" customWidth="1"/>
    <col min="12038" max="12038" width="8.375" style="1" bestFit="1" customWidth="1"/>
    <col min="12039" max="12039" width="12.25" style="1" bestFit="1" customWidth="1"/>
    <col min="12040" max="12288" width="9" style="1"/>
    <col min="12289" max="12289" width="2.5" style="1" customWidth="1"/>
    <col min="12290" max="12291" width="19.875" style="1" customWidth="1"/>
    <col min="12292" max="12292" width="7.625" style="1" bestFit="1" customWidth="1"/>
    <col min="12293" max="12293" width="12.25" style="1" bestFit="1" customWidth="1"/>
    <col min="12294" max="12294" width="8.375" style="1" bestFit="1" customWidth="1"/>
    <col min="12295" max="12295" width="12.25" style="1" bestFit="1" customWidth="1"/>
    <col min="12296" max="12544" width="9" style="1"/>
    <col min="12545" max="12545" width="2.5" style="1" customWidth="1"/>
    <col min="12546" max="12547" width="19.875" style="1" customWidth="1"/>
    <col min="12548" max="12548" width="7.625" style="1" bestFit="1" customWidth="1"/>
    <col min="12549" max="12549" width="12.25" style="1" bestFit="1" customWidth="1"/>
    <col min="12550" max="12550" width="8.375" style="1" bestFit="1" customWidth="1"/>
    <col min="12551" max="12551" width="12.25" style="1" bestFit="1" customWidth="1"/>
    <col min="12552" max="12800" width="9" style="1"/>
    <col min="12801" max="12801" width="2.5" style="1" customWidth="1"/>
    <col min="12802" max="12803" width="19.875" style="1" customWidth="1"/>
    <col min="12804" max="12804" width="7.625" style="1" bestFit="1" customWidth="1"/>
    <col min="12805" max="12805" width="12.25" style="1" bestFit="1" customWidth="1"/>
    <col min="12806" max="12806" width="8.375" style="1" bestFit="1" customWidth="1"/>
    <col min="12807" max="12807" width="12.25" style="1" bestFit="1" customWidth="1"/>
    <col min="12808" max="13056" width="9" style="1"/>
    <col min="13057" max="13057" width="2.5" style="1" customWidth="1"/>
    <col min="13058" max="13059" width="19.875" style="1" customWidth="1"/>
    <col min="13060" max="13060" width="7.625" style="1" bestFit="1" customWidth="1"/>
    <col min="13061" max="13061" width="12.25" style="1" bestFit="1" customWidth="1"/>
    <col min="13062" max="13062" width="8.375" style="1" bestFit="1" customWidth="1"/>
    <col min="13063" max="13063" width="12.25" style="1" bestFit="1" customWidth="1"/>
    <col min="13064" max="13312" width="9" style="1"/>
    <col min="13313" max="13313" width="2.5" style="1" customWidth="1"/>
    <col min="13314" max="13315" width="19.875" style="1" customWidth="1"/>
    <col min="13316" max="13316" width="7.625" style="1" bestFit="1" customWidth="1"/>
    <col min="13317" max="13317" width="12.25" style="1" bestFit="1" customWidth="1"/>
    <col min="13318" max="13318" width="8.375" style="1" bestFit="1" customWidth="1"/>
    <col min="13319" max="13319" width="12.25" style="1" bestFit="1" customWidth="1"/>
    <col min="13320" max="13568" width="9" style="1"/>
    <col min="13569" max="13569" width="2.5" style="1" customWidth="1"/>
    <col min="13570" max="13571" width="19.875" style="1" customWidth="1"/>
    <col min="13572" max="13572" width="7.625" style="1" bestFit="1" customWidth="1"/>
    <col min="13573" max="13573" width="12.25" style="1" bestFit="1" customWidth="1"/>
    <col min="13574" max="13574" width="8.375" style="1" bestFit="1" customWidth="1"/>
    <col min="13575" max="13575" width="12.25" style="1" bestFit="1" customWidth="1"/>
    <col min="13576" max="13824" width="9" style="1"/>
    <col min="13825" max="13825" width="2.5" style="1" customWidth="1"/>
    <col min="13826" max="13827" width="19.875" style="1" customWidth="1"/>
    <col min="13828" max="13828" width="7.625" style="1" bestFit="1" customWidth="1"/>
    <col min="13829" max="13829" width="12.25" style="1" bestFit="1" customWidth="1"/>
    <col min="13830" max="13830" width="8.375" style="1" bestFit="1" customWidth="1"/>
    <col min="13831" max="13831" width="12.25" style="1" bestFit="1" customWidth="1"/>
    <col min="13832" max="14080" width="9" style="1"/>
    <col min="14081" max="14081" width="2.5" style="1" customWidth="1"/>
    <col min="14082" max="14083" width="19.875" style="1" customWidth="1"/>
    <col min="14084" max="14084" width="7.625" style="1" bestFit="1" customWidth="1"/>
    <col min="14085" max="14085" width="12.25" style="1" bestFit="1" customWidth="1"/>
    <col min="14086" max="14086" width="8.375" style="1" bestFit="1" customWidth="1"/>
    <col min="14087" max="14087" width="12.25" style="1" bestFit="1" customWidth="1"/>
    <col min="14088" max="14336" width="9" style="1"/>
    <col min="14337" max="14337" width="2.5" style="1" customWidth="1"/>
    <col min="14338" max="14339" width="19.875" style="1" customWidth="1"/>
    <col min="14340" max="14340" width="7.625" style="1" bestFit="1" customWidth="1"/>
    <col min="14341" max="14341" width="12.25" style="1" bestFit="1" customWidth="1"/>
    <col min="14342" max="14342" width="8.375" style="1" bestFit="1" customWidth="1"/>
    <col min="14343" max="14343" width="12.25" style="1" bestFit="1" customWidth="1"/>
    <col min="14344" max="14592" width="9" style="1"/>
    <col min="14593" max="14593" width="2.5" style="1" customWidth="1"/>
    <col min="14594" max="14595" width="19.875" style="1" customWidth="1"/>
    <col min="14596" max="14596" width="7.625" style="1" bestFit="1" customWidth="1"/>
    <col min="14597" max="14597" width="12.25" style="1" bestFit="1" customWidth="1"/>
    <col min="14598" max="14598" width="8.375" style="1" bestFit="1" customWidth="1"/>
    <col min="14599" max="14599" width="12.25" style="1" bestFit="1" customWidth="1"/>
    <col min="14600" max="14848" width="9" style="1"/>
    <col min="14849" max="14849" width="2.5" style="1" customWidth="1"/>
    <col min="14850" max="14851" width="19.875" style="1" customWidth="1"/>
    <col min="14852" max="14852" width="7.625" style="1" bestFit="1" customWidth="1"/>
    <col min="14853" max="14853" width="12.25" style="1" bestFit="1" customWidth="1"/>
    <col min="14854" max="14854" width="8.375" style="1" bestFit="1" customWidth="1"/>
    <col min="14855" max="14855" width="12.25" style="1" bestFit="1" customWidth="1"/>
    <col min="14856" max="15104" width="9" style="1"/>
    <col min="15105" max="15105" width="2.5" style="1" customWidth="1"/>
    <col min="15106" max="15107" width="19.875" style="1" customWidth="1"/>
    <col min="15108" max="15108" width="7.625" style="1" bestFit="1" customWidth="1"/>
    <col min="15109" max="15109" width="12.25" style="1" bestFit="1" customWidth="1"/>
    <col min="15110" max="15110" width="8.375" style="1" bestFit="1" customWidth="1"/>
    <col min="15111" max="15111" width="12.25" style="1" bestFit="1" customWidth="1"/>
    <col min="15112" max="15360" width="9" style="1"/>
    <col min="15361" max="15361" width="2.5" style="1" customWidth="1"/>
    <col min="15362" max="15363" width="19.875" style="1" customWidth="1"/>
    <col min="15364" max="15364" width="7.625" style="1" bestFit="1" customWidth="1"/>
    <col min="15365" max="15365" width="12.25" style="1" bestFit="1" customWidth="1"/>
    <col min="15366" max="15366" width="8.375" style="1" bestFit="1" customWidth="1"/>
    <col min="15367" max="15367" width="12.25" style="1" bestFit="1" customWidth="1"/>
    <col min="15368" max="15616" width="9" style="1"/>
    <col min="15617" max="15617" width="2.5" style="1" customWidth="1"/>
    <col min="15618" max="15619" width="19.875" style="1" customWidth="1"/>
    <col min="15620" max="15620" width="7.625" style="1" bestFit="1" customWidth="1"/>
    <col min="15621" max="15621" width="12.25" style="1" bestFit="1" customWidth="1"/>
    <col min="15622" max="15622" width="8.375" style="1" bestFit="1" customWidth="1"/>
    <col min="15623" max="15623" width="12.25" style="1" bestFit="1" customWidth="1"/>
    <col min="15624" max="15872" width="9" style="1"/>
    <col min="15873" max="15873" width="2.5" style="1" customWidth="1"/>
    <col min="15874" max="15875" width="19.875" style="1" customWidth="1"/>
    <col min="15876" max="15876" width="7.625" style="1" bestFit="1" customWidth="1"/>
    <col min="15877" max="15877" width="12.25" style="1" bestFit="1" customWidth="1"/>
    <col min="15878" max="15878" width="8.375" style="1" bestFit="1" customWidth="1"/>
    <col min="15879" max="15879" width="12.25" style="1" bestFit="1" customWidth="1"/>
    <col min="15880" max="16128" width="9" style="1"/>
    <col min="16129" max="16129" width="2.5" style="1" customWidth="1"/>
    <col min="16130" max="16131" width="19.875" style="1" customWidth="1"/>
    <col min="16132" max="16132" width="7.625" style="1" bestFit="1" customWidth="1"/>
    <col min="16133" max="16133" width="12.25" style="1" bestFit="1" customWidth="1"/>
    <col min="16134" max="16134" width="8.375" style="1" bestFit="1" customWidth="1"/>
    <col min="16135" max="16135" width="12.25" style="1" bestFit="1" customWidth="1"/>
    <col min="16136" max="16384" width="9" style="1"/>
  </cols>
  <sheetData>
    <row r="1" spans="1:7" ht="15" customHeight="1" x14ac:dyDescent="0.4">
      <c r="B1" s="1" t="s">
        <v>0</v>
      </c>
    </row>
    <row r="2" spans="1:7" ht="15" customHeight="1" x14ac:dyDescent="0.4">
      <c r="B2" s="1" t="s">
        <v>1</v>
      </c>
    </row>
    <row r="3" spans="1:7" ht="15" customHeight="1" x14ac:dyDescent="0.4">
      <c r="B3" s="1" t="s">
        <v>2</v>
      </c>
      <c r="F3" s="5"/>
    </row>
    <row r="4" spans="1:7" ht="15" customHeight="1" thickBot="1" x14ac:dyDescent="0.45">
      <c r="F4" s="5"/>
    </row>
    <row r="5" spans="1:7" ht="22.5" customHeight="1" x14ac:dyDescent="0.4">
      <c r="B5" s="178" t="s">
        <v>3</v>
      </c>
      <c r="C5" s="178"/>
      <c r="D5" s="6" t="s">
        <v>4</v>
      </c>
      <c r="E5" s="7" t="s">
        <v>5</v>
      </c>
      <c r="F5" s="8" t="s">
        <v>6</v>
      </c>
      <c r="G5" s="7" t="s">
        <v>5</v>
      </c>
    </row>
    <row r="6" spans="1:7" ht="21.75" thickBot="1" x14ac:dyDescent="0.45">
      <c r="B6" s="179" t="s">
        <v>7</v>
      </c>
      <c r="C6" s="179"/>
      <c r="D6" s="9" t="s">
        <v>8</v>
      </c>
      <c r="E6" s="10" t="s">
        <v>9</v>
      </c>
      <c r="F6" s="10" t="s">
        <v>10</v>
      </c>
      <c r="G6" s="10" t="s">
        <v>9</v>
      </c>
    </row>
    <row r="7" spans="1:7" ht="9" customHeight="1" x14ac:dyDescent="0.4">
      <c r="B7" s="11"/>
      <c r="C7" s="11"/>
      <c r="D7" s="12"/>
      <c r="E7" s="11"/>
      <c r="F7" s="11"/>
      <c r="G7" s="11"/>
    </row>
    <row r="8" spans="1:7" ht="21" customHeight="1" x14ac:dyDescent="0.4">
      <c r="A8" s="3"/>
      <c r="B8" s="13" t="s">
        <v>11</v>
      </c>
      <c r="C8" s="14" t="s">
        <v>12</v>
      </c>
      <c r="D8" s="15">
        <v>68983</v>
      </c>
      <c r="E8" s="16">
        <v>589</v>
      </c>
      <c r="F8" s="17">
        <f t="shared" ref="F8:F15" si="0">D8/$D$17</f>
        <v>0.38938687499294417</v>
      </c>
      <c r="G8" s="18">
        <f>E8/$E$17</f>
        <v>0.13726404101608017</v>
      </c>
    </row>
    <row r="9" spans="1:7" ht="21" customHeight="1" x14ac:dyDescent="0.4">
      <c r="A9" s="3"/>
      <c r="B9" s="19" t="s">
        <v>13</v>
      </c>
      <c r="C9" s="20" t="s">
        <v>14</v>
      </c>
      <c r="D9" s="21">
        <v>55693</v>
      </c>
      <c r="E9" s="16">
        <v>1898</v>
      </c>
      <c r="F9" s="17">
        <f t="shared" si="0"/>
        <v>0.31436909425484594</v>
      </c>
      <c r="G9" s="18">
        <f t="shared" ref="G9:G15" si="1">E9/$E$17</f>
        <v>0.44232113726404104</v>
      </c>
    </row>
    <row r="10" spans="1:7" ht="21" customHeight="1" x14ac:dyDescent="0.4">
      <c r="A10" s="3"/>
      <c r="B10" s="19" t="s">
        <v>15</v>
      </c>
      <c r="C10" s="20" t="s">
        <v>16</v>
      </c>
      <c r="D10" s="21">
        <v>2581</v>
      </c>
      <c r="E10" s="16">
        <v>92</v>
      </c>
      <c r="F10" s="17">
        <f t="shared" si="0"/>
        <v>1.4568915882997099E-2</v>
      </c>
      <c r="G10" s="18">
        <f t="shared" si="1"/>
        <v>2.1440223724073643E-2</v>
      </c>
    </row>
    <row r="11" spans="1:7" ht="21" customHeight="1" x14ac:dyDescent="0.4">
      <c r="A11" s="2"/>
      <c r="B11" s="19" t="s">
        <v>17</v>
      </c>
      <c r="C11" s="20" t="s">
        <v>18</v>
      </c>
      <c r="D11" s="21">
        <v>39758</v>
      </c>
      <c r="E11" s="16">
        <v>1281</v>
      </c>
      <c r="F11" s="17">
        <f t="shared" si="0"/>
        <v>0.22442113819302542</v>
      </c>
      <c r="G11" s="18">
        <f t="shared" si="1"/>
        <v>0.29853181076672103</v>
      </c>
    </row>
    <row r="12" spans="1:7" ht="21" customHeight="1" x14ac:dyDescent="0.4">
      <c r="A12" s="3"/>
      <c r="B12" s="19" t="s">
        <v>19</v>
      </c>
      <c r="C12" s="20" t="s">
        <v>20</v>
      </c>
      <c r="D12" s="21">
        <v>5916</v>
      </c>
      <c r="E12" s="16">
        <v>214</v>
      </c>
      <c r="F12" s="17">
        <f t="shared" si="0"/>
        <v>3.3393919552038291E-2</v>
      </c>
      <c r="G12" s="18">
        <f t="shared" si="1"/>
        <v>4.9871824749475643E-2</v>
      </c>
    </row>
    <row r="13" spans="1:7" ht="21" customHeight="1" x14ac:dyDescent="0.4">
      <c r="A13" s="3"/>
      <c r="B13" s="19" t="s">
        <v>21</v>
      </c>
      <c r="C13" s="20" t="s">
        <v>22</v>
      </c>
      <c r="D13" s="21">
        <v>2433</v>
      </c>
      <c r="E13" s="16">
        <v>151</v>
      </c>
      <c r="F13" s="17">
        <f t="shared" si="0"/>
        <v>1.3733503426320008E-2</v>
      </c>
      <c r="G13" s="18">
        <f t="shared" si="1"/>
        <v>3.5189932416686089E-2</v>
      </c>
    </row>
    <row r="14" spans="1:7" ht="21" customHeight="1" x14ac:dyDescent="0.4">
      <c r="A14" s="3"/>
      <c r="B14" s="19" t="s">
        <v>23</v>
      </c>
      <c r="C14" s="20" t="s">
        <v>24</v>
      </c>
      <c r="D14" s="21">
        <v>1634</v>
      </c>
      <c r="E14" s="16">
        <v>34</v>
      </c>
      <c r="F14" s="17">
        <f>D14/$D$17</f>
        <v>9.2234050960159856E-3</v>
      </c>
      <c r="G14" s="18">
        <f t="shared" si="1"/>
        <v>7.9235609415054774E-3</v>
      </c>
    </row>
    <row r="15" spans="1:7" ht="21" customHeight="1" x14ac:dyDescent="0.4">
      <c r="A15" s="3"/>
      <c r="B15" s="22" t="s">
        <v>25</v>
      </c>
      <c r="C15" s="23" t="s">
        <v>26</v>
      </c>
      <c r="D15" s="24">
        <v>160</v>
      </c>
      <c r="E15" s="25">
        <v>32</v>
      </c>
      <c r="F15" s="26">
        <f t="shared" si="0"/>
        <v>9.0314860181307083E-4</v>
      </c>
      <c r="G15" s="27">
        <f t="shared" si="1"/>
        <v>7.4574691214169195E-3</v>
      </c>
    </row>
    <row r="16" spans="1:7" ht="9" customHeight="1" x14ac:dyDescent="0.4">
      <c r="A16" s="3"/>
      <c r="B16" s="28"/>
      <c r="C16" s="29"/>
      <c r="D16" s="30"/>
      <c r="E16" s="31"/>
      <c r="F16" s="32"/>
      <c r="G16" s="33"/>
    </row>
    <row r="17" spans="1:9" ht="21" customHeight="1" x14ac:dyDescent="0.4">
      <c r="A17" s="3"/>
      <c r="B17" s="34" t="s">
        <v>27</v>
      </c>
      <c r="C17" s="35" t="s">
        <v>28</v>
      </c>
      <c r="D17" s="36">
        <f>D8+D9+D10+D11+D12+D13+D14+D15</f>
        <v>177158</v>
      </c>
      <c r="E17" s="37">
        <f>E8+E9+E10+E11+E12+E13+E14+E15</f>
        <v>4291</v>
      </c>
      <c r="F17" s="38">
        <f>D17/$D$17</f>
        <v>1</v>
      </c>
      <c r="G17" s="39">
        <f>E17/$E$17</f>
        <v>1</v>
      </c>
      <c r="I17" s="40"/>
    </row>
    <row r="18" spans="1:9" ht="9" customHeight="1" thickBot="1" x14ac:dyDescent="0.45">
      <c r="A18" s="3"/>
      <c r="B18" s="41"/>
      <c r="C18" s="42"/>
      <c r="D18" s="43"/>
      <c r="E18" s="44"/>
      <c r="F18" s="45"/>
      <c r="G18" s="46"/>
    </row>
    <row r="19" spans="1:9" ht="9" customHeight="1" x14ac:dyDescent="0.4">
      <c r="B19" s="3"/>
      <c r="C19" s="47"/>
      <c r="D19" s="3"/>
      <c r="G19" s="2"/>
    </row>
    <row r="20" spans="1:9" ht="18" customHeight="1" x14ac:dyDescent="0.4">
      <c r="A20" s="48"/>
      <c r="B20" s="49" t="s">
        <v>29</v>
      </c>
      <c r="C20" s="50"/>
      <c r="D20" s="51"/>
      <c r="E20" s="52"/>
      <c r="F20" s="53"/>
      <c r="G20" s="54"/>
    </row>
    <row r="21" spans="1:9" ht="18" customHeight="1" x14ac:dyDescent="0.4">
      <c r="A21" s="48"/>
      <c r="B21" s="49" t="s">
        <v>30</v>
      </c>
      <c r="C21" s="49"/>
      <c r="D21" s="51"/>
      <c r="E21" s="52"/>
      <c r="F21" s="53"/>
      <c r="G21" s="54"/>
    </row>
    <row r="22" spans="1:9" ht="18" customHeight="1" x14ac:dyDescent="0.4">
      <c r="B22" s="55" t="s">
        <v>31</v>
      </c>
      <c r="C22" s="55"/>
      <c r="D22" s="55"/>
      <c r="E22" s="56"/>
      <c r="F22" s="57"/>
      <c r="G22" s="58"/>
    </row>
    <row r="23" spans="1:9" ht="22.5" customHeight="1" x14ac:dyDescent="0.4"/>
    <row r="24" spans="1:9" ht="15" customHeight="1" x14ac:dyDescent="0.4">
      <c r="A24" s="59"/>
      <c r="B24" s="1" t="s">
        <v>32</v>
      </c>
    </row>
    <row r="25" spans="1:9" ht="15" customHeight="1" x14ac:dyDescent="0.4">
      <c r="B25" s="1" t="s">
        <v>33</v>
      </c>
    </row>
    <row r="26" spans="1:9" ht="15" customHeight="1" thickBot="1" x14ac:dyDescent="0.45">
      <c r="F26" s="5"/>
    </row>
    <row r="27" spans="1:9" ht="22.5" customHeight="1" x14ac:dyDescent="0.4">
      <c r="B27" s="178" t="s">
        <v>3</v>
      </c>
      <c r="C27" s="178"/>
      <c r="D27" s="6" t="s">
        <v>4</v>
      </c>
      <c r="E27" s="7" t="s">
        <v>5</v>
      </c>
      <c r="F27" s="8" t="s">
        <v>6</v>
      </c>
      <c r="G27" s="7" t="s">
        <v>5</v>
      </c>
    </row>
    <row r="28" spans="1:9" ht="21.75" thickBot="1" x14ac:dyDescent="0.45">
      <c r="B28" s="179" t="s">
        <v>7</v>
      </c>
      <c r="C28" s="179"/>
      <c r="D28" s="9" t="s">
        <v>8</v>
      </c>
      <c r="E28" s="10" t="s">
        <v>9</v>
      </c>
      <c r="F28" s="10" t="s">
        <v>10</v>
      </c>
      <c r="G28" s="10" t="s">
        <v>9</v>
      </c>
    </row>
    <row r="29" spans="1:9" ht="9" customHeight="1" x14ac:dyDescent="0.4">
      <c r="B29" s="11"/>
      <c r="C29" s="11"/>
      <c r="D29" s="12"/>
      <c r="E29" s="11"/>
      <c r="F29" s="11"/>
      <c r="G29" s="11"/>
    </row>
    <row r="30" spans="1:9" ht="21" customHeight="1" x14ac:dyDescent="0.4">
      <c r="B30" s="13" t="s">
        <v>11</v>
      </c>
      <c r="C30" s="14" t="s">
        <v>12</v>
      </c>
      <c r="D30" s="15">
        <v>19346</v>
      </c>
      <c r="E30" s="16">
        <v>6925</v>
      </c>
      <c r="F30" s="17">
        <f t="shared" ref="F30:F37" si="2">D30/$D$39</f>
        <v>0.49196419489370358</v>
      </c>
      <c r="G30" s="18">
        <f>E30/$E$39</f>
        <v>0.52573641056787124</v>
      </c>
      <c r="I30" s="40"/>
    </row>
    <row r="31" spans="1:9" ht="21" customHeight="1" x14ac:dyDescent="0.4">
      <c r="B31" s="19" t="s">
        <v>13</v>
      </c>
      <c r="C31" s="20" t="s">
        <v>14</v>
      </c>
      <c r="D31" s="21">
        <v>10702</v>
      </c>
      <c r="E31" s="16">
        <v>2911</v>
      </c>
      <c r="F31" s="17">
        <f t="shared" si="2"/>
        <v>0.27214932356830435</v>
      </c>
      <c r="G31" s="18">
        <f t="shared" ref="G31:G37" si="3">E31/$E$39</f>
        <v>0.22099908897661708</v>
      </c>
      <c r="I31" s="40"/>
    </row>
    <row r="32" spans="1:9" ht="21" customHeight="1" x14ac:dyDescent="0.4">
      <c r="B32" s="19" t="s">
        <v>15</v>
      </c>
      <c r="C32" s="20" t="s">
        <v>16</v>
      </c>
      <c r="D32" s="21">
        <v>667</v>
      </c>
      <c r="E32" s="16">
        <v>247</v>
      </c>
      <c r="F32" s="17">
        <f t="shared" si="2"/>
        <v>1.696165191740413E-2</v>
      </c>
      <c r="G32" s="18">
        <f t="shared" si="3"/>
        <v>1.8751897965381112E-2</v>
      </c>
      <c r="I32" s="40"/>
    </row>
    <row r="33" spans="2:9" ht="21" customHeight="1" x14ac:dyDescent="0.4">
      <c r="B33" s="19" t="s">
        <v>17</v>
      </c>
      <c r="C33" s="20" t="s">
        <v>18</v>
      </c>
      <c r="D33" s="21">
        <v>5520</v>
      </c>
      <c r="E33" s="16">
        <v>1533</v>
      </c>
      <c r="F33" s="17">
        <f t="shared" si="2"/>
        <v>0.14037229173024107</v>
      </c>
      <c r="G33" s="18">
        <f t="shared" si="3"/>
        <v>0.11638323716975402</v>
      </c>
      <c r="I33" s="40"/>
    </row>
    <row r="34" spans="2:9" ht="21" customHeight="1" x14ac:dyDescent="0.4">
      <c r="B34" s="19" t="s">
        <v>19</v>
      </c>
      <c r="C34" s="20" t="s">
        <v>20</v>
      </c>
      <c r="D34" s="21">
        <v>943</v>
      </c>
      <c r="E34" s="16">
        <v>303</v>
      </c>
      <c r="F34" s="17">
        <f t="shared" si="2"/>
        <v>2.3980266503916183E-2</v>
      </c>
      <c r="G34" s="18">
        <f t="shared" si="3"/>
        <v>2.3003340419070758E-2</v>
      </c>
      <c r="I34" s="40"/>
    </row>
    <row r="35" spans="2:9" ht="21" customHeight="1" x14ac:dyDescent="0.4">
      <c r="B35" s="19" t="s">
        <v>21</v>
      </c>
      <c r="C35" s="20" t="s">
        <v>22</v>
      </c>
      <c r="D35" s="21">
        <v>773</v>
      </c>
      <c r="E35" s="16">
        <v>426</v>
      </c>
      <c r="F35" s="17">
        <f t="shared" si="2"/>
        <v>1.9657206794832672E-2</v>
      </c>
      <c r="G35" s="18">
        <f t="shared" si="3"/>
        <v>3.234133009413908E-2</v>
      </c>
      <c r="I35" s="40"/>
    </row>
    <row r="36" spans="2:9" ht="21" customHeight="1" x14ac:dyDescent="0.4">
      <c r="B36" s="19" t="s">
        <v>23</v>
      </c>
      <c r="C36" s="20" t="s">
        <v>24</v>
      </c>
      <c r="D36" s="21">
        <v>664</v>
      </c>
      <c r="E36" s="16">
        <v>276</v>
      </c>
      <c r="F36" s="17">
        <f t="shared" si="2"/>
        <v>1.6885362628420303E-2</v>
      </c>
      <c r="G36" s="18">
        <f t="shared" si="3"/>
        <v>2.095353780747039E-2</v>
      </c>
      <c r="I36" s="40"/>
    </row>
    <row r="37" spans="2:9" ht="21" customHeight="1" x14ac:dyDescent="0.4">
      <c r="B37" s="22" t="s">
        <v>25</v>
      </c>
      <c r="C37" s="23" t="s">
        <v>26</v>
      </c>
      <c r="D37" s="24">
        <v>709</v>
      </c>
      <c r="E37" s="25">
        <v>551</v>
      </c>
      <c r="F37" s="26">
        <f t="shared" si="2"/>
        <v>1.8029701963177703E-2</v>
      </c>
      <c r="G37" s="27">
        <f t="shared" si="3"/>
        <v>4.1831156999696327E-2</v>
      </c>
    </row>
    <row r="38" spans="2:9" ht="9" customHeight="1" x14ac:dyDescent="0.4">
      <c r="B38" s="28"/>
      <c r="C38" s="29"/>
      <c r="D38" s="60"/>
      <c r="E38" s="31"/>
      <c r="F38" s="32"/>
      <c r="G38" s="33"/>
    </row>
    <row r="39" spans="2:9" ht="21" customHeight="1" x14ac:dyDescent="0.4">
      <c r="B39" s="34" t="s">
        <v>34</v>
      </c>
      <c r="C39" s="35" t="s">
        <v>28</v>
      </c>
      <c r="D39" s="61">
        <f>SUM(D30:D37)</f>
        <v>39324</v>
      </c>
      <c r="E39" s="37">
        <f>E30+E31+E32+E33+E34+E35+E36+E37</f>
        <v>13172</v>
      </c>
      <c r="F39" s="38">
        <f>D39/$D$39</f>
        <v>1</v>
      </c>
      <c r="G39" s="39">
        <f>E39/$E$39</f>
        <v>1</v>
      </c>
      <c r="I39" s="40"/>
    </row>
    <row r="40" spans="2:9" ht="9" customHeight="1" thickBot="1" x14ac:dyDescent="0.45">
      <c r="B40" s="41"/>
      <c r="C40" s="42"/>
      <c r="D40" s="43"/>
      <c r="E40" s="44"/>
      <c r="F40" s="45"/>
      <c r="G40" s="46"/>
    </row>
    <row r="41" spans="2:9" ht="9" customHeight="1" x14ac:dyDescent="0.4"/>
    <row r="42" spans="2:9" ht="15" customHeight="1" x14ac:dyDescent="0.4">
      <c r="B42" s="59" t="s">
        <v>35</v>
      </c>
      <c r="C42" s="59"/>
    </row>
    <row r="43" spans="2:9" ht="15" customHeight="1" x14ac:dyDescent="0.4">
      <c r="B43" s="1" t="s">
        <v>36</v>
      </c>
    </row>
    <row r="44" spans="2:9" ht="15" customHeight="1" thickBot="1" x14ac:dyDescent="0.45"/>
    <row r="45" spans="2:9" ht="22.5" customHeight="1" x14ac:dyDescent="0.4">
      <c r="B45" s="178" t="s">
        <v>37</v>
      </c>
      <c r="C45" s="178"/>
      <c r="D45" s="6" t="s">
        <v>4</v>
      </c>
      <c r="E45" s="7" t="s">
        <v>5</v>
      </c>
      <c r="F45" s="8" t="s">
        <v>6</v>
      </c>
      <c r="G45" s="7" t="s">
        <v>5</v>
      </c>
    </row>
    <row r="46" spans="2:9" ht="21.75" thickBot="1" x14ac:dyDescent="0.45">
      <c r="B46" s="179" t="s">
        <v>38</v>
      </c>
      <c r="C46" s="179"/>
      <c r="D46" s="9" t="s">
        <v>8</v>
      </c>
      <c r="E46" s="10" t="s">
        <v>9</v>
      </c>
      <c r="F46" s="10" t="s">
        <v>10</v>
      </c>
      <c r="G46" s="10" t="s">
        <v>9</v>
      </c>
    </row>
    <row r="47" spans="2:9" ht="9" customHeight="1" x14ac:dyDescent="0.4">
      <c r="B47" s="11"/>
      <c r="C47" s="11"/>
      <c r="D47" s="12"/>
      <c r="E47" s="11"/>
      <c r="F47" s="11"/>
      <c r="G47" s="11"/>
    </row>
    <row r="48" spans="2:9" ht="21" customHeight="1" x14ac:dyDescent="0.4">
      <c r="B48" s="62" t="s">
        <v>39</v>
      </c>
      <c r="C48" s="63" t="s">
        <v>40</v>
      </c>
      <c r="D48" s="15">
        <v>35527</v>
      </c>
      <c r="E48" s="16">
        <v>1147</v>
      </c>
      <c r="F48" s="17">
        <f t="shared" ref="F48:F58" si="4">D48/$D$60</f>
        <v>0.20053850235383106</v>
      </c>
      <c r="G48" s="18">
        <f t="shared" ref="G48:G58" si="5">E48/$E$60</f>
        <v>0.26730365882078772</v>
      </c>
    </row>
    <row r="49" spans="2:9" ht="21" customHeight="1" x14ac:dyDescent="0.4">
      <c r="B49" s="64" t="s">
        <v>41</v>
      </c>
      <c r="C49" s="65" t="s">
        <v>42</v>
      </c>
      <c r="D49" s="21">
        <v>18583</v>
      </c>
      <c r="E49" s="16">
        <v>123</v>
      </c>
      <c r="F49" s="17">
        <f t="shared" si="4"/>
        <v>0.10489506542182685</v>
      </c>
      <c r="G49" s="18">
        <f t="shared" si="5"/>
        <v>2.8664646935446281E-2</v>
      </c>
    </row>
    <row r="50" spans="2:9" ht="21" customHeight="1" x14ac:dyDescent="0.4">
      <c r="B50" s="64" t="s">
        <v>43</v>
      </c>
      <c r="C50" s="65" t="s">
        <v>44</v>
      </c>
      <c r="D50" s="21">
        <v>12100</v>
      </c>
      <c r="E50" s="16">
        <v>60</v>
      </c>
      <c r="F50" s="17">
        <f t="shared" si="4"/>
        <v>6.8300613012113487E-2</v>
      </c>
      <c r="G50" s="18">
        <f t="shared" si="5"/>
        <v>1.3982754602656723E-2</v>
      </c>
    </row>
    <row r="51" spans="2:9" ht="21" customHeight="1" x14ac:dyDescent="0.4">
      <c r="B51" s="64" t="s">
        <v>45</v>
      </c>
      <c r="C51" s="65" t="s">
        <v>46</v>
      </c>
      <c r="D51" s="21">
        <v>8885</v>
      </c>
      <c r="E51" s="16">
        <v>412</v>
      </c>
      <c r="F51" s="17">
        <f t="shared" si="4"/>
        <v>5.0152970794432088E-2</v>
      </c>
      <c r="G51" s="18">
        <f t="shared" si="5"/>
        <v>9.6014914938242837E-2</v>
      </c>
    </row>
    <row r="52" spans="2:9" ht="21" customHeight="1" x14ac:dyDescent="0.4">
      <c r="B52" s="64" t="s">
        <v>47</v>
      </c>
      <c r="C52" s="65" t="s">
        <v>48</v>
      </c>
      <c r="D52" s="21">
        <v>8514</v>
      </c>
      <c r="E52" s="16">
        <v>54</v>
      </c>
      <c r="F52" s="17">
        <f t="shared" si="4"/>
        <v>4.8058794973978032E-2</v>
      </c>
      <c r="G52" s="18">
        <f t="shared" si="5"/>
        <v>1.2584479142391051E-2</v>
      </c>
    </row>
    <row r="53" spans="2:9" ht="21" customHeight="1" x14ac:dyDescent="0.4">
      <c r="B53" s="64" t="s">
        <v>49</v>
      </c>
      <c r="C53" s="65" t="s">
        <v>50</v>
      </c>
      <c r="D53" s="21">
        <v>7764</v>
      </c>
      <c r="E53" s="16">
        <v>297</v>
      </c>
      <c r="F53" s="17">
        <f t="shared" si="4"/>
        <v>4.3825285902979259E-2</v>
      </c>
      <c r="G53" s="18">
        <f t="shared" si="5"/>
        <v>6.9214635283150777E-2</v>
      </c>
    </row>
    <row r="54" spans="2:9" ht="21" customHeight="1" x14ac:dyDescent="0.4">
      <c r="B54" s="64" t="s">
        <v>51</v>
      </c>
      <c r="C54" s="65" t="s">
        <v>52</v>
      </c>
      <c r="D54" s="21">
        <v>7338</v>
      </c>
      <c r="E54" s="16">
        <v>408</v>
      </c>
      <c r="F54" s="17">
        <f t="shared" si="4"/>
        <v>4.142065275065196E-2</v>
      </c>
      <c r="G54" s="18">
        <f t="shared" si="5"/>
        <v>9.5082731298065715E-2</v>
      </c>
    </row>
    <row r="55" spans="2:9" ht="21" customHeight="1" x14ac:dyDescent="0.4">
      <c r="B55" s="64" t="s">
        <v>53</v>
      </c>
      <c r="C55" s="65" t="s">
        <v>54</v>
      </c>
      <c r="D55" s="21">
        <v>6662</v>
      </c>
      <c r="E55" s="16">
        <v>57</v>
      </c>
      <c r="F55" s="17">
        <f t="shared" si="4"/>
        <v>3.7604849907991733E-2</v>
      </c>
      <c r="G55" s="18">
        <f t="shared" si="5"/>
        <v>1.3283616872523888E-2</v>
      </c>
    </row>
    <row r="56" spans="2:9" ht="21" customHeight="1" x14ac:dyDescent="0.4">
      <c r="B56" s="64" t="s">
        <v>55</v>
      </c>
      <c r="C56" s="65" t="s">
        <v>56</v>
      </c>
      <c r="D56" s="21">
        <v>5111</v>
      </c>
      <c r="E56" s="16">
        <v>118</v>
      </c>
      <c r="F56" s="17">
        <f t="shared" si="4"/>
        <v>2.8849953149166281E-2</v>
      </c>
      <c r="G56" s="18">
        <f t="shared" si="5"/>
        <v>2.7499417385224888E-2</v>
      </c>
    </row>
    <row r="57" spans="2:9" ht="21" customHeight="1" x14ac:dyDescent="0.4">
      <c r="B57" s="64" t="s">
        <v>57</v>
      </c>
      <c r="C57" s="65" t="s">
        <v>58</v>
      </c>
      <c r="D57" s="21">
        <v>4464</v>
      </c>
      <c r="E57" s="16">
        <v>178</v>
      </c>
      <c r="F57" s="17">
        <f t="shared" si="4"/>
        <v>2.5197845990584677E-2</v>
      </c>
      <c r="G57" s="18">
        <f t="shared" si="5"/>
        <v>4.1482171987881615E-2</v>
      </c>
    </row>
    <row r="58" spans="2:9" ht="21" customHeight="1" x14ac:dyDescent="0.4">
      <c r="B58" s="22" t="s">
        <v>25</v>
      </c>
      <c r="C58" s="23" t="s">
        <v>26</v>
      </c>
      <c r="D58" s="24">
        <v>62210</v>
      </c>
      <c r="E58" s="25">
        <v>1437</v>
      </c>
      <c r="F58" s="26">
        <f t="shared" si="4"/>
        <v>0.35115546574244461</v>
      </c>
      <c r="G58" s="27">
        <f t="shared" si="5"/>
        <v>0.33488697273362855</v>
      </c>
      <c r="I58" s="40"/>
    </row>
    <row r="59" spans="2:9" ht="9" customHeight="1" x14ac:dyDescent="0.4">
      <c r="B59" s="66"/>
      <c r="C59" s="67"/>
      <c r="D59" s="60"/>
      <c r="E59" s="68"/>
      <c r="F59" s="32"/>
      <c r="G59" s="69"/>
    </row>
    <row r="60" spans="2:9" ht="21" customHeight="1" x14ac:dyDescent="0.4">
      <c r="B60" s="34" t="s">
        <v>27</v>
      </c>
      <c r="C60" s="35" t="s">
        <v>28</v>
      </c>
      <c r="D60" s="61">
        <f>SUM(D48:D58)</f>
        <v>177158</v>
      </c>
      <c r="E60" s="70">
        <f>SUM(E48:E59)</f>
        <v>4291</v>
      </c>
      <c r="F60" s="38">
        <f>D60/$D$60</f>
        <v>1</v>
      </c>
      <c r="G60" s="39">
        <f>E60/$E$60</f>
        <v>1</v>
      </c>
      <c r="I60" s="40"/>
    </row>
    <row r="61" spans="2:9" ht="9" customHeight="1" thickBot="1" x14ac:dyDescent="0.45">
      <c r="B61" s="41"/>
      <c r="C61" s="42"/>
      <c r="D61" s="43"/>
      <c r="E61" s="44"/>
      <c r="F61" s="45"/>
      <c r="G61" s="46"/>
    </row>
    <row r="62" spans="2:9" ht="30" customHeight="1" x14ac:dyDescent="0.4">
      <c r="B62" s="2"/>
      <c r="C62" s="2"/>
      <c r="D62" s="71"/>
      <c r="E62" s="72"/>
      <c r="F62" s="73"/>
      <c r="G62" s="74"/>
    </row>
    <row r="63" spans="2:9" ht="15" customHeight="1" x14ac:dyDescent="0.4">
      <c r="B63" s="59" t="s">
        <v>59</v>
      </c>
      <c r="C63" s="59"/>
    </row>
    <row r="64" spans="2:9" ht="15" customHeight="1" x14ac:dyDescent="0.4">
      <c r="B64" s="59" t="s">
        <v>60</v>
      </c>
      <c r="C64" s="59"/>
    </row>
    <row r="65" spans="2:10" ht="15" customHeight="1" thickBot="1" x14ac:dyDescent="0.45">
      <c r="F65" s="5"/>
    </row>
    <row r="66" spans="2:10" ht="22.5" customHeight="1" x14ac:dyDescent="0.4">
      <c r="B66" s="178" t="s">
        <v>37</v>
      </c>
      <c r="C66" s="178"/>
      <c r="D66" s="6" t="s">
        <v>4</v>
      </c>
      <c r="E66" s="7" t="s">
        <v>5</v>
      </c>
      <c r="F66" s="8" t="s">
        <v>6</v>
      </c>
      <c r="G66" s="7" t="s">
        <v>5</v>
      </c>
    </row>
    <row r="67" spans="2:10" ht="21.75" thickBot="1" x14ac:dyDescent="0.45">
      <c r="B67" s="179" t="s">
        <v>38</v>
      </c>
      <c r="C67" s="179"/>
      <c r="D67" s="9" t="s">
        <v>8</v>
      </c>
      <c r="E67" s="10" t="s">
        <v>9</v>
      </c>
      <c r="F67" s="10" t="s">
        <v>10</v>
      </c>
      <c r="G67" s="10" t="s">
        <v>9</v>
      </c>
    </row>
    <row r="68" spans="2:10" ht="9" customHeight="1" x14ac:dyDescent="0.4">
      <c r="B68" s="11"/>
      <c r="C68" s="11"/>
      <c r="D68" s="12"/>
      <c r="E68" s="11"/>
      <c r="F68" s="11"/>
      <c r="G68" s="11"/>
    </row>
    <row r="69" spans="2:10" ht="21" customHeight="1" x14ac:dyDescent="0.4">
      <c r="B69" s="62" t="s">
        <v>61</v>
      </c>
      <c r="C69" s="63" t="s">
        <v>42</v>
      </c>
      <c r="D69" s="15" t="s">
        <v>62</v>
      </c>
      <c r="E69" s="16">
        <v>3196</v>
      </c>
      <c r="F69" s="17" t="e">
        <f t="shared" ref="F69:F79" si="6">D69/$D$81</f>
        <v>#VALUE!</v>
      </c>
      <c r="G69" s="18">
        <f t="shared" ref="G69:G79" si="7">E69/$E$81</f>
        <v>0.24263589432128757</v>
      </c>
    </row>
    <row r="70" spans="2:10" ht="21" customHeight="1" x14ac:dyDescent="0.4">
      <c r="B70" s="64" t="s">
        <v>63</v>
      </c>
      <c r="C70" s="65" t="s">
        <v>40</v>
      </c>
      <c r="D70" s="21">
        <v>4875</v>
      </c>
      <c r="E70" s="16">
        <v>1318</v>
      </c>
      <c r="F70" s="17">
        <f t="shared" si="6"/>
        <v>0.15170847077861455</v>
      </c>
      <c r="G70" s="18">
        <f t="shared" si="7"/>
        <v>0.10006073489219557</v>
      </c>
    </row>
    <row r="71" spans="2:10" ht="21" customHeight="1" x14ac:dyDescent="0.4">
      <c r="B71" s="64" t="s">
        <v>43</v>
      </c>
      <c r="C71" s="65" t="s">
        <v>44</v>
      </c>
      <c r="D71" s="21">
        <v>3233</v>
      </c>
      <c r="E71" s="16">
        <v>1070</v>
      </c>
      <c r="F71" s="17">
        <f t="shared" si="6"/>
        <v>0.10060994585174582</v>
      </c>
      <c r="G71" s="18">
        <f t="shared" si="7"/>
        <v>8.1232918311569993E-2</v>
      </c>
    </row>
    <row r="72" spans="2:10" ht="21" customHeight="1" x14ac:dyDescent="0.4">
      <c r="B72" s="64" t="s">
        <v>45</v>
      </c>
      <c r="C72" s="65" t="s">
        <v>46</v>
      </c>
      <c r="D72" s="21">
        <v>1867</v>
      </c>
      <c r="E72" s="16">
        <v>446</v>
      </c>
      <c r="F72" s="17">
        <f t="shared" si="6"/>
        <v>5.8100454347420179E-2</v>
      </c>
      <c r="G72" s="18">
        <f t="shared" si="7"/>
        <v>3.3859702399028239E-2</v>
      </c>
    </row>
    <row r="73" spans="2:10" ht="21" customHeight="1" x14ac:dyDescent="0.4">
      <c r="B73" s="64" t="s">
        <v>49</v>
      </c>
      <c r="C73" s="65" t="s">
        <v>50</v>
      </c>
      <c r="D73" s="21">
        <v>1776</v>
      </c>
      <c r="E73" s="16">
        <v>532</v>
      </c>
      <c r="F73" s="17">
        <f t="shared" si="6"/>
        <v>5.5268562892886043E-2</v>
      </c>
      <c r="G73" s="18">
        <f t="shared" si="7"/>
        <v>4.0388703310051621E-2</v>
      </c>
    </row>
    <row r="74" spans="2:10" ht="21" customHeight="1" x14ac:dyDescent="0.4">
      <c r="B74" s="64" t="s">
        <v>51</v>
      </c>
      <c r="C74" s="65" t="s">
        <v>64</v>
      </c>
      <c r="D74" s="21">
        <v>1746</v>
      </c>
      <c r="E74" s="16">
        <v>536</v>
      </c>
      <c r="F74" s="17">
        <f t="shared" si="6"/>
        <v>5.4334972303479181E-2</v>
      </c>
      <c r="G74" s="18">
        <f t="shared" si="7"/>
        <v>4.0692377771029457E-2</v>
      </c>
    </row>
    <row r="75" spans="2:10" ht="21" customHeight="1" x14ac:dyDescent="0.4">
      <c r="B75" s="64" t="s">
        <v>65</v>
      </c>
      <c r="C75" s="65" t="s">
        <v>66</v>
      </c>
      <c r="D75" s="21">
        <v>1548</v>
      </c>
      <c r="E75" s="16">
        <v>352</v>
      </c>
      <c r="F75" s="17">
        <f t="shared" si="6"/>
        <v>4.8173274413393911E-2</v>
      </c>
      <c r="G75" s="18">
        <f t="shared" si="7"/>
        <v>2.6723352566049196E-2</v>
      </c>
    </row>
    <row r="76" spans="2:10" ht="21" customHeight="1" x14ac:dyDescent="0.4">
      <c r="B76" s="64" t="s">
        <v>67</v>
      </c>
      <c r="C76" s="65" t="s">
        <v>54</v>
      </c>
      <c r="D76" s="21">
        <v>1414</v>
      </c>
      <c r="E76" s="16">
        <v>336</v>
      </c>
      <c r="F76" s="17">
        <f t="shared" si="6"/>
        <v>4.4003236447376609E-2</v>
      </c>
      <c r="G76" s="18">
        <f t="shared" si="7"/>
        <v>2.5508654722137869E-2</v>
      </c>
    </row>
    <row r="77" spans="2:10" ht="21" customHeight="1" x14ac:dyDescent="0.4">
      <c r="B77" s="64" t="s">
        <v>68</v>
      </c>
      <c r="C77" s="65" t="s">
        <v>69</v>
      </c>
      <c r="D77" s="21">
        <v>1337</v>
      </c>
      <c r="E77" s="16">
        <v>526</v>
      </c>
      <c r="F77" s="17">
        <f t="shared" si="6"/>
        <v>4.1607020601232336E-2</v>
      </c>
      <c r="G77" s="18">
        <f t="shared" si="7"/>
        <v>3.9933191618584878E-2</v>
      </c>
    </row>
    <row r="78" spans="2:10" ht="21" customHeight="1" x14ac:dyDescent="0.4">
      <c r="B78" s="64" t="s">
        <v>70</v>
      </c>
      <c r="C78" s="65" t="s">
        <v>71</v>
      </c>
      <c r="D78" s="21">
        <v>1128</v>
      </c>
      <c r="E78" s="16">
        <v>298</v>
      </c>
      <c r="F78" s="17">
        <f t="shared" si="6"/>
        <v>3.510300616169789E-2</v>
      </c>
      <c r="G78" s="18">
        <f t="shared" si="7"/>
        <v>2.2623747342848468E-2</v>
      </c>
    </row>
    <row r="79" spans="2:10" ht="21" customHeight="1" x14ac:dyDescent="0.4">
      <c r="B79" s="22" t="s">
        <v>25</v>
      </c>
      <c r="C79" s="23" t="s">
        <v>26</v>
      </c>
      <c r="D79" s="24">
        <v>13210</v>
      </c>
      <c r="E79" s="25">
        <v>4562</v>
      </c>
      <c r="F79" s="26">
        <f t="shared" si="6"/>
        <v>0.41109105620215347</v>
      </c>
      <c r="G79" s="27">
        <f t="shared" si="7"/>
        <v>0.3463407227452171</v>
      </c>
      <c r="I79" s="40"/>
      <c r="J79" s="75"/>
    </row>
    <row r="80" spans="2:10" ht="9" customHeight="1" x14ac:dyDescent="0.4">
      <c r="B80" s="66"/>
      <c r="C80" s="67"/>
      <c r="D80" s="60"/>
      <c r="E80" s="68"/>
      <c r="F80" s="32"/>
      <c r="G80" s="69"/>
    </row>
    <row r="81" spans="2:10" ht="21" customHeight="1" x14ac:dyDescent="0.4">
      <c r="B81" s="34" t="s">
        <v>34</v>
      </c>
      <c r="C81" s="35" t="s">
        <v>28</v>
      </c>
      <c r="D81" s="61">
        <f>SUM(D69:D79)</f>
        <v>32134</v>
      </c>
      <c r="E81" s="70">
        <f>SUM(E69:E79)</f>
        <v>13172</v>
      </c>
      <c r="F81" s="38">
        <v>1</v>
      </c>
      <c r="G81" s="39">
        <f>E81/$E$81</f>
        <v>1</v>
      </c>
      <c r="I81" s="40"/>
      <c r="J81" s="75"/>
    </row>
    <row r="82" spans="2:10" ht="9" customHeight="1" thickBot="1" x14ac:dyDescent="0.45">
      <c r="B82" s="41"/>
      <c r="C82" s="42"/>
      <c r="D82" s="43"/>
      <c r="E82" s="44"/>
      <c r="F82" s="45"/>
      <c r="G82" s="46"/>
    </row>
    <row r="83" spans="2:10" x14ac:dyDescent="0.4">
      <c r="B83" s="2"/>
      <c r="C83" s="2"/>
      <c r="D83" s="71"/>
      <c r="E83" s="72"/>
      <c r="F83" s="73"/>
      <c r="G83" s="74"/>
    </row>
    <row r="84" spans="2:10" x14ac:dyDescent="0.4">
      <c r="B84" s="2"/>
      <c r="C84" s="2"/>
      <c r="D84" s="71"/>
      <c r="E84" s="72"/>
      <c r="F84" s="73"/>
      <c r="G84" s="74"/>
    </row>
    <row r="85" spans="2:10" x14ac:dyDescent="0.4">
      <c r="B85" s="66"/>
      <c r="C85" s="66"/>
    </row>
  </sheetData>
  <mergeCells count="8">
    <mergeCell ref="B66:C66"/>
    <mergeCell ref="B67:C67"/>
    <mergeCell ref="B5:C5"/>
    <mergeCell ref="B6:C6"/>
    <mergeCell ref="B27:C27"/>
    <mergeCell ref="B28:C28"/>
    <mergeCell ref="B45:C45"/>
    <mergeCell ref="B46:C46"/>
  </mergeCells>
  <phoneticPr fontId="3"/>
  <pageMargins left="0.59055118110236227" right="0.59055118110236227" top="0.59055118110236227" bottom="0.39370078740157483" header="0.31496062992125984" footer="0.11811023622047245"/>
  <pageSetup paperSize="9" orientation="portrait" r:id="rId1"/>
  <headerFooter alignWithMargins="0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  <pageSetUpPr fitToPage="1"/>
  </sheetPr>
  <dimension ref="A1:P214"/>
  <sheetViews>
    <sheetView tabSelected="1" view="pageBreakPreview" topLeftCell="A44" zoomScale="96" zoomScaleNormal="100" zoomScaleSheetLayoutView="96" workbookViewId="0">
      <selection activeCell="H28" sqref="H28"/>
    </sheetView>
  </sheetViews>
  <sheetFormatPr defaultRowHeight="12" x14ac:dyDescent="0.4"/>
  <cols>
    <col min="1" max="1" width="1.875" style="1" customWidth="1"/>
    <col min="2" max="3" width="9.625" style="76" customWidth="1"/>
    <col min="4" max="8" width="9.625" style="1" customWidth="1"/>
    <col min="9" max="9" width="9.625" style="1" hidden="1" customWidth="1"/>
    <col min="10" max="11" width="9.625" style="1" customWidth="1"/>
    <col min="12" max="12" width="10.625" style="4" customWidth="1"/>
    <col min="13" max="13" width="2" style="1" customWidth="1"/>
    <col min="14" max="14" width="32.875" style="1" customWidth="1"/>
    <col min="15" max="256" width="9" style="1"/>
    <col min="257" max="257" width="1.875" style="1" customWidth="1"/>
    <col min="258" max="264" width="9.625" style="1" customWidth="1"/>
    <col min="265" max="265" width="0" style="1" hidden="1" customWidth="1"/>
    <col min="266" max="267" width="9.625" style="1" customWidth="1"/>
    <col min="268" max="268" width="10.625" style="1" customWidth="1"/>
    <col min="269" max="269" width="2" style="1" customWidth="1"/>
    <col min="270" max="270" width="32.875" style="1" customWidth="1"/>
    <col min="271" max="512" width="9" style="1"/>
    <col min="513" max="513" width="1.875" style="1" customWidth="1"/>
    <col min="514" max="520" width="9.625" style="1" customWidth="1"/>
    <col min="521" max="521" width="0" style="1" hidden="1" customWidth="1"/>
    <col min="522" max="523" width="9.625" style="1" customWidth="1"/>
    <col min="524" max="524" width="10.625" style="1" customWidth="1"/>
    <col min="525" max="525" width="2" style="1" customWidth="1"/>
    <col min="526" max="526" width="32.875" style="1" customWidth="1"/>
    <col min="527" max="768" width="9" style="1"/>
    <col min="769" max="769" width="1.875" style="1" customWidth="1"/>
    <col min="770" max="776" width="9.625" style="1" customWidth="1"/>
    <col min="777" max="777" width="0" style="1" hidden="1" customWidth="1"/>
    <col min="778" max="779" width="9.625" style="1" customWidth="1"/>
    <col min="780" max="780" width="10.625" style="1" customWidth="1"/>
    <col min="781" max="781" width="2" style="1" customWidth="1"/>
    <col min="782" max="782" width="32.875" style="1" customWidth="1"/>
    <col min="783" max="1024" width="9" style="1"/>
    <col min="1025" max="1025" width="1.875" style="1" customWidth="1"/>
    <col min="1026" max="1032" width="9.625" style="1" customWidth="1"/>
    <col min="1033" max="1033" width="0" style="1" hidden="1" customWidth="1"/>
    <col min="1034" max="1035" width="9.625" style="1" customWidth="1"/>
    <col min="1036" max="1036" width="10.625" style="1" customWidth="1"/>
    <col min="1037" max="1037" width="2" style="1" customWidth="1"/>
    <col min="1038" max="1038" width="32.875" style="1" customWidth="1"/>
    <col min="1039" max="1280" width="9" style="1"/>
    <col min="1281" max="1281" width="1.875" style="1" customWidth="1"/>
    <col min="1282" max="1288" width="9.625" style="1" customWidth="1"/>
    <col min="1289" max="1289" width="0" style="1" hidden="1" customWidth="1"/>
    <col min="1290" max="1291" width="9.625" style="1" customWidth="1"/>
    <col min="1292" max="1292" width="10.625" style="1" customWidth="1"/>
    <col min="1293" max="1293" width="2" style="1" customWidth="1"/>
    <col min="1294" max="1294" width="32.875" style="1" customWidth="1"/>
    <col min="1295" max="1536" width="9" style="1"/>
    <col min="1537" max="1537" width="1.875" style="1" customWidth="1"/>
    <col min="1538" max="1544" width="9.625" style="1" customWidth="1"/>
    <col min="1545" max="1545" width="0" style="1" hidden="1" customWidth="1"/>
    <col min="1546" max="1547" width="9.625" style="1" customWidth="1"/>
    <col min="1548" max="1548" width="10.625" style="1" customWidth="1"/>
    <col min="1549" max="1549" width="2" style="1" customWidth="1"/>
    <col min="1550" max="1550" width="32.875" style="1" customWidth="1"/>
    <col min="1551" max="1792" width="9" style="1"/>
    <col min="1793" max="1793" width="1.875" style="1" customWidth="1"/>
    <col min="1794" max="1800" width="9.625" style="1" customWidth="1"/>
    <col min="1801" max="1801" width="0" style="1" hidden="1" customWidth="1"/>
    <col min="1802" max="1803" width="9.625" style="1" customWidth="1"/>
    <col min="1804" max="1804" width="10.625" style="1" customWidth="1"/>
    <col min="1805" max="1805" width="2" style="1" customWidth="1"/>
    <col min="1806" max="1806" width="32.875" style="1" customWidth="1"/>
    <col min="1807" max="2048" width="9" style="1"/>
    <col min="2049" max="2049" width="1.875" style="1" customWidth="1"/>
    <col min="2050" max="2056" width="9.625" style="1" customWidth="1"/>
    <col min="2057" max="2057" width="0" style="1" hidden="1" customWidth="1"/>
    <col min="2058" max="2059" width="9.625" style="1" customWidth="1"/>
    <col min="2060" max="2060" width="10.625" style="1" customWidth="1"/>
    <col min="2061" max="2061" width="2" style="1" customWidth="1"/>
    <col min="2062" max="2062" width="32.875" style="1" customWidth="1"/>
    <col min="2063" max="2304" width="9" style="1"/>
    <col min="2305" max="2305" width="1.875" style="1" customWidth="1"/>
    <col min="2306" max="2312" width="9.625" style="1" customWidth="1"/>
    <col min="2313" max="2313" width="0" style="1" hidden="1" customWidth="1"/>
    <col min="2314" max="2315" width="9.625" style="1" customWidth="1"/>
    <col min="2316" max="2316" width="10.625" style="1" customWidth="1"/>
    <col min="2317" max="2317" width="2" style="1" customWidth="1"/>
    <col min="2318" max="2318" width="32.875" style="1" customWidth="1"/>
    <col min="2319" max="2560" width="9" style="1"/>
    <col min="2561" max="2561" width="1.875" style="1" customWidth="1"/>
    <col min="2562" max="2568" width="9.625" style="1" customWidth="1"/>
    <col min="2569" max="2569" width="0" style="1" hidden="1" customWidth="1"/>
    <col min="2570" max="2571" width="9.625" style="1" customWidth="1"/>
    <col min="2572" max="2572" width="10.625" style="1" customWidth="1"/>
    <col min="2573" max="2573" width="2" style="1" customWidth="1"/>
    <col min="2574" max="2574" width="32.875" style="1" customWidth="1"/>
    <col min="2575" max="2816" width="9" style="1"/>
    <col min="2817" max="2817" width="1.875" style="1" customWidth="1"/>
    <col min="2818" max="2824" width="9.625" style="1" customWidth="1"/>
    <col min="2825" max="2825" width="0" style="1" hidden="1" customWidth="1"/>
    <col min="2826" max="2827" width="9.625" style="1" customWidth="1"/>
    <col min="2828" max="2828" width="10.625" style="1" customWidth="1"/>
    <col min="2829" max="2829" width="2" style="1" customWidth="1"/>
    <col min="2830" max="2830" width="32.875" style="1" customWidth="1"/>
    <col min="2831" max="3072" width="9" style="1"/>
    <col min="3073" max="3073" width="1.875" style="1" customWidth="1"/>
    <col min="3074" max="3080" width="9.625" style="1" customWidth="1"/>
    <col min="3081" max="3081" width="0" style="1" hidden="1" customWidth="1"/>
    <col min="3082" max="3083" width="9.625" style="1" customWidth="1"/>
    <col min="3084" max="3084" width="10.625" style="1" customWidth="1"/>
    <col min="3085" max="3085" width="2" style="1" customWidth="1"/>
    <col min="3086" max="3086" width="32.875" style="1" customWidth="1"/>
    <col min="3087" max="3328" width="9" style="1"/>
    <col min="3329" max="3329" width="1.875" style="1" customWidth="1"/>
    <col min="3330" max="3336" width="9.625" style="1" customWidth="1"/>
    <col min="3337" max="3337" width="0" style="1" hidden="1" customWidth="1"/>
    <col min="3338" max="3339" width="9.625" style="1" customWidth="1"/>
    <col min="3340" max="3340" width="10.625" style="1" customWidth="1"/>
    <col min="3341" max="3341" width="2" style="1" customWidth="1"/>
    <col min="3342" max="3342" width="32.875" style="1" customWidth="1"/>
    <col min="3343" max="3584" width="9" style="1"/>
    <col min="3585" max="3585" width="1.875" style="1" customWidth="1"/>
    <col min="3586" max="3592" width="9.625" style="1" customWidth="1"/>
    <col min="3593" max="3593" width="0" style="1" hidden="1" customWidth="1"/>
    <col min="3594" max="3595" width="9.625" style="1" customWidth="1"/>
    <col min="3596" max="3596" width="10.625" style="1" customWidth="1"/>
    <col min="3597" max="3597" width="2" style="1" customWidth="1"/>
    <col min="3598" max="3598" width="32.875" style="1" customWidth="1"/>
    <col min="3599" max="3840" width="9" style="1"/>
    <col min="3841" max="3841" width="1.875" style="1" customWidth="1"/>
    <col min="3842" max="3848" width="9.625" style="1" customWidth="1"/>
    <col min="3849" max="3849" width="0" style="1" hidden="1" customWidth="1"/>
    <col min="3850" max="3851" width="9.625" style="1" customWidth="1"/>
    <col min="3852" max="3852" width="10.625" style="1" customWidth="1"/>
    <col min="3853" max="3853" width="2" style="1" customWidth="1"/>
    <col min="3854" max="3854" width="32.875" style="1" customWidth="1"/>
    <col min="3855" max="4096" width="9" style="1"/>
    <col min="4097" max="4097" width="1.875" style="1" customWidth="1"/>
    <col min="4098" max="4104" width="9.625" style="1" customWidth="1"/>
    <col min="4105" max="4105" width="0" style="1" hidden="1" customWidth="1"/>
    <col min="4106" max="4107" width="9.625" style="1" customWidth="1"/>
    <col min="4108" max="4108" width="10.625" style="1" customWidth="1"/>
    <col min="4109" max="4109" width="2" style="1" customWidth="1"/>
    <col min="4110" max="4110" width="32.875" style="1" customWidth="1"/>
    <col min="4111" max="4352" width="9" style="1"/>
    <col min="4353" max="4353" width="1.875" style="1" customWidth="1"/>
    <col min="4354" max="4360" width="9.625" style="1" customWidth="1"/>
    <col min="4361" max="4361" width="0" style="1" hidden="1" customWidth="1"/>
    <col min="4362" max="4363" width="9.625" style="1" customWidth="1"/>
    <col min="4364" max="4364" width="10.625" style="1" customWidth="1"/>
    <col min="4365" max="4365" width="2" style="1" customWidth="1"/>
    <col min="4366" max="4366" width="32.875" style="1" customWidth="1"/>
    <col min="4367" max="4608" width="9" style="1"/>
    <col min="4609" max="4609" width="1.875" style="1" customWidth="1"/>
    <col min="4610" max="4616" width="9.625" style="1" customWidth="1"/>
    <col min="4617" max="4617" width="0" style="1" hidden="1" customWidth="1"/>
    <col min="4618" max="4619" width="9.625" style="1" customWidth="1"/>
    <col min="4620" max="4620" width="10.625" style="1" customWidth="1"/>
    <col min="4621" max="4621" width="2" style="1" customWidth="1"/>
    <col min="4622" max="4622" width="32.875" style="1" customWidth="1"/>
    <col min="4623" max="4864" width="9" style="1"/>
    <col min="4865" max="4865" width="1.875" style="1" customWidth="1"/>
    <col min="4866" max="4872" width="9.625" style="1" customWidth="1"/>
    <col min="4873" max="4873" width="0" style="1" hidden="1" customWidth="1"/>
    <col min="4874" max="4875" width="9.625" style="1" customWidth="1"/>
    <col min="4876" max="4876" width="10.625" style="1" customWidth="1"/>
    <col min="4877" max="4877" width="2" style="1" customWidth="1"/>
    <col min="4878" max="4878" width="32.875" style="1" customWidth="1"/>
    <col min="4879" max="5120" width="9" style="1"/>
    <col min="5121" max="5121" width="1.875" style="1" customWidth="1"/>
    <col min="5122" max="5128" width="9.625" style="1" customWidth="1"/>
    <col min="5129" max="5129" width="0" style="1" hidden="1" customWidth="1"/>
    <col min="5130" max="5131" width="9.625" style="1" customWidth="1"/>
    <col min="5132" max="5132" width="10.625" style="1" customWidth="1"/>
    <col min="5133" max="5133" width="2" style="1" customWidth="1"/>
    <col min="5134" max="5134" width="32.875" style="1" customWidth="1"/>
    <col min="5135" max="5376" width="9" style="1"/>
    <col min="5377" max="5377" width="1.875" style="1" customWidth="1"/>
    <col min="5378" max="5384" width="9.625" style="1" customWidth="1"/>
    <col min="5385" max="5385" width="0" style="1" hidden="1" customWidth="1"/>
    <col min="5386" max="5387" width="9.625" style="1" customWidth="1"/>
    <col min="5388" max="5388" width="10.625" style="1" customWidth="1"/>
    <col min="5389" max="5389" width="2" style="1" customWidth="1"/>
    <col min="5390" max="5390" width="32.875" style="1" customWidth="1"/>
    <col min="5391" max="5632" width="9" style="1"/>
    <col min="5633" max="5633" width="1.875" style="1" customWidth="1"/>
    <col min="5634" max="5640" width="9.625" style="1" customWidth="1"/>
    <col min="5641" max="5641" width="0" style="1" hidden="1" customWidth="1"/>
    <col min="5642" max="5643" width="9.625" style="1" customWidth="1"/>
    <col min="5644" max="5644" width="10.625" style="1" customWidth="1"/>
    <col min="5645" max="5645" width="2" style="1" customWidth="1"/>
    <col min="5646" max="5646" width="32.875" style="1" customWidth="1"/>
    <col min="5647" max="5888" width="9" style="1"/>
    <col min="5889" max="5889" width="1.875" style="1" customWidth="1"/>
    <col min="5890" max="5896" width="9.625" style="1" customWidth="1"/>
    <col min="5897" max="5897" width="0" style="1" hidden="1" customWidth="1"/>
    <col min="5898" max="5899" width="9.625" style="1" customWidth="1"/>
    <col min="5900" max="5900" width="10.625" style="1" customWidth="1"/>
    <col min="5901" max="5901" width="2" style="1" customWidth="1"/>
    <col min="5902" max="5902" width="32.875" style="1" customWidth="1"/>
    <col min="5903" max="6144" width="9" style="1"/>
    <col min="6145" max="6145" width="1.875" style="1" customWidth="1"/>
    <col min="6146" max="6152" width="9.625" style="1" customWidth="1"/>
    <col min="6153" max="6153" width="0" style="1" hidden="1" customWidth="1"/>
    <col min="6154" max="6155" width="9.625" style="1" customWidth="1"/>
    <col min="6156" max="6156" width="10.625" style="1" customWidth="1"/>
    <col min="6157" max="6157" width="2" style="1" customWidth="1"/>
    <col min="6158" max="6158" width="32.875" style="1" customWidth="1"/>
    <col min="6159" max="6400" width="9" style="1"/>
    <col min="6401" max="6401" width="1.875" style="1" customWidth="1"/>
    <col min="6402" max="6408" width="9.625" style="1" customWidth="1"/>
    <col min="6409" max="6409" width="0" style="1" hidden="1" customWidth="1"/>
    <col min="6410" max="6411" width="9.625" style="1" customWidth="1"/>
    <col min="6412" max="6412" width="10.625" style="1" customWidth="1"/>
    <col min="6413" max="6413" width="2" style="1" customWidth="1"/>
    <col min="6414" max="6414" width="32.875" style="1" customWidth="1"/>
    <col min="6415" max="6656" width="9" style="1"/>
    <col min="6657" max="6657" width="1.875" style="1" customWidth="1"/>
    <col min="6658" max="6664" width="9.625" style="1" customWidth="1"/>
    <col min="6665" max="6665" width="0" style="1" hidden="1" customWidth="1"/>
    <col min="6666" max="6667" width="9.625" style="1" customWidth="1"/>
    <col min="6668" max="6668" width="10.625" style="1" customWidth="1"/>
    <col min="6669" max="6669" width="2" style="1" customWidth="1"/>
    <col min="6670" max="6670" width="32.875" style="1" customWidth="1"/>
    <col min="6671" max="6912" width="9" style="1"/>
    <col min="6913" max="6913" width="1.875" style="1" customWidth="1"/>
    <col min="6914" max="6920" width="9.625" style="1" customWidth="1"/>
    <col min="6921" max="6921" width="0" style="1" hidden="1" customWidth="1"/>
    <col min="6922" max="6923" width="9.625" style="1" customWidth="1"/>
    <col min="6924" max="6924" width="10.625" style="1" customWidth="1"/>
    <col min="6925" max="6925" width="2" style="1" customWidth="1"/>
    <col min="6926" max="6926" width="32.875" style="1" customWidth="1"/>
    <col min="6927" max="7168" width="9" style="1"/>
    <col min="7169" max="7169" width="1.875" style="1" customWidth="1"/>
    <col min="7170" max="7176" width="9.625" style="1" customWidth="1"/>
    <col min="7177" max="7177" width="0" style="1" hidden="1" customWidth="1"/>
    <col min="7178" max="7179" width="9.625" style="1" customWidth="1"/>
    <col min="7180" max="7180" width="10.625" style="1" customWidth="1"/>
    <col min="7181" max="7181" width="2" style="1" customWidth="1"/>
    <col min="7182" max="7182" width="32.875" style="1" customWidth="1"/>
    <col min="7183" max="7424" width="9" style="1"/>
    <col min="7425" max="7425" width="1.875" style="1" customWidth="1"/>
    <col min="7426" max="7432" width="9.625" style="1" customWidth="1"/>
    <col min="7433" max="7433" width="0" style="1" hidden="1" customWidth="1"/>
    <col min="7434" max="7435" width="9.625" style="1" customWidth="1"/>
    <col min="7436" max="7436" width="10.625" style="1" customWidth="1"/>
    <col min="7437" max="7437" width="2" style="1" customWidth="1"/>
    <col min="7438" max="7438" width="32.875" style="1" customWidth="1"/>
    <col min="7439" max="7680" width="9" style="1"/>
    <col min="7681" max="7681" width="1.875" style="1" customWidth="1"/>
    <col min="7682" max="7688" width="9.625" style="1" customWidth="1"/>
    <col min="7689" max="7689" width="0" style="1" hidden="1" customWidth="1"/>
    <col min="7690" max="7691" width="9.625" style="1" customWidth="1"/>
    <col min="7692" max="7692" width="10.625" style="1" customWidth="1"/>
    <col min="7693" max="7693" width="2" style="1" customWidth="1"/>
    <col min="7694" max="7694" width="32.875" style="1" customWidth="1"/>
    <col min="7695" max="7936" width="9" style="1"/>
    <col min="7937" max="7937" width="1.875" style="1" customWidth="1"/>
    <col min="7938" max="7944" width="9.625" style="1" customWidth="1"/>
    <col min="7945" max="7945" width="0" style="1" hidden="1" customWidth="1"/>
    <col min="7946" max="7947" width="9.625" style="1" customWidth="1"/>
    <col min="7948" max="7948" width="10.625" style="1" customWidth="1"/>
    <col min="7949" max="7949" width="2" style="1" customWidth="1"/>
    <col min="7950" max="7950" width="32.875" style="1" customWidth="1"/>
    <col min="7951" max="8192" width="9" style="1"/>
    <col min="8193" max="8193" width="1.875" style="1" customWidth="1"/>
    <col min="8194" max="8200" width="9.625" style="1" customWidth="1"/>
    <col min="8201" max="8201" width="0" style="1" hidden="1" customWidth="1"/>
    <col min="8202" max="8203" width="9.625" style="1" customWidth="1"/>
    <col min="8204" max="8204" width="10.625" style="1" customWidth="1"/>
    <col min="8205" max="8205" width="2" style="1" customWidth="1"/>
    <col min="8206" max="8206" width="32.875" style="1" customWidth="1"/>
    <col min="8207" max="8448" width="9" style="1"/>
    <col min="8449" max="8449" width="1.875" style="1" customWidth="1"/>
    <col min="8450" max="8456" width="9.625" style="1" customWidth="1"/>
    <col min="8457" max="8457" width="0" style="1" hidden="1" customWidth="1"/>
    <col min="8458" max="8459" width="9.625" style="1" customWidth="1"/>
    <col min="8460" max="8460" width="10.625" style="1" customWidth="1"/>
    <col min="8461" max="8461" width="2" style="1" customWidth="1"/>
    <col min="8462" max="8462" width="32.875" style="1" customWidth="1"/>
    <col min="8463" max="8704" width="9" style="1"/>
    <col min="8705" max="8705" width="1.875" style="1" customWidth="1"/>
    <col min="8706" max="8712" width="9.625" style="1" customWidth="1"/>
    <col min="8713" max="8713" width="0" style="1" hidden="1" customWidth="1"/>
    <col min="8714" max="8715" width="9.625" style="1" customWidth="1"/>
    <col min="8716" max="8716" width="10.625" style="1" customWidth="1"/>
    <col min="8717" max="8717" width="2" style="1" customWidth="1"/>
    <col min="8718" max="8718" width="32.875" style="1" customWidth="1"/>
    <col min="8719" max="8960" width="9" style="1"/>
    <col min="8961" max="8961" width="1.875" style="1" customWidth="1"/>
    <col min="8962" max="8968" width="9.625" style="1" customWidth="1"/>
    <col min="8969" max="8969" width="0" style="1" hidden="1" customWidth="1"/>
    <col min="8970" max="8971" width="9.625" style="1" customWidth="1"/>
    <col min="8972" max="8972" width="10.625" style="1" customWidth="1"/>
    <col min="8973" max="8973" width="2" style="1" customWidth="1"/>
    <col min="8974" max="8974" width="32.875" style="1" customWidth="1"/>
    <col min="8975" max="9216" width="9" style="1"/>
    <col min="9217" max="9217" width="1.875" style="1" customWidth="1"/>
    <col min="9218" max="9224" width="9.625" style="1" customWidth="1"/>
    <col min="9225" max="9225" width="0" style="1" hidden="1" customWidth="1"/>
    <col min="9226" max="9227" width="9.625" style="1" customWidth="1"/>
    <col min="9228" max="9228" width="10.625" style="1" customWidth="1"/>
    <col min="9229" max="9229" width="2" style="1" customWidth="1"/>
    <col min="9230" max="9230" width="32.875" style="1" customWidth="1"/>
    <col min="9231" max="9472" width="9" style="1"/>
    <col min="9473" max="9473" width="1.875" style="1" customWidth="1"/>
    <col min="9474" max="9480" width="9.625" style="1" customWidth="1"/>
    <col min="9481" max="9481" width="0" style="1" hidden="1" customWidth="1"/>
    <col min="9482" max="9483" width="9.625" style="1" customWidth="1"/>
    <col min="9484" max="9484" width="10.625" style="1" customWidth="1"/>
    <col min="9485" max="9485" width="2" style="1" customWidth="1"/>
    <col min="9486" max="9486" width="32.875" style="1" customWidth="1"/>
    <col min="9487" max="9728" width="9" style="1"/>
    <col min="9729" max="9729" width="1.875" style="1" customWidth="1"/>
    <col min="9730" max="9736" width="9.625" style="1" customWidth="1"/>
    <col min="9737" max="9737" width="0" style="1" hidden="1" customWidth="1"/>
    <col min="9738" max="9739" width="9.625" style="1" customWidth="1"/>
    <col min="9740" max="9740" width="10.625" style="1" customWidth="1"/>
    <col min="9741" max="9741" width="2" style="1" customWidth="1"/>
    <col min="9742" max="9742" width="32.875" style="1" customWidth="1"/>
    <col min="9743" max="9984" width="9" style="1"/>
    <col min="9985" max="9985" width="1.875" style="1" customWidth="1"/>
    <col min="9986" max="9992" width="9.625" style="1" customWidth="1"/>
    <col min="9993" max="9993" width="0" style="1" hidden="1" customWidth="1"/>
    <col min="9994" max="9995" width="9.625" style="1" customWidth="1"/>
    <col min="9996" max="9996" width="10.625" style="1" customWidth="1"/>
    <col min="9997" max="9997" width="2" style="1" customWidth="1"/>
    <col min="9998" max="9998" width="32.875" style="1" customWidth="1"/>
    <col min="9999" max="10240" width="9" style="1"/>
    <col min="10241" max="10241" width="1.875" style="1" customWidth="1"/>
    <col min="10242" max="10248" width="9.625" style="1" customWidth="1"/>
    <col min="10249" max="10249" width="0" style="1" hidden="1" customWidth="1"/>
    <col min="10250" max="10251" width="9.625" style="1" customWidth="1"/>
    <col min="10252" max="10252" width="10.625" style="1" customWidth="1"/>
    <col min="10253" max="10253" width="2" style="1" customWidth="1"/>
    <col min="10254" max="10254" width="32.875" style="1" customWidth="1"/>
    <col min="10255" max="10496" width="9" style="1"/>
    <col min="10497" max="10497" width="1.875" style="1" customWidth="1"/>
    <col min="10498" max="10504" width="9.625" style="1" customWidth="1"/>
    <col min="10505" max="10505" width="0" style="1" hidden="1" customWidth="1"/>
    <col min="10506" max="10507" width="9.625" style="1" customWidth="1"/>
    <col min="10508" max="10508" width="10.625" style="1" customWidth="1"/>
    <col min="10509" max="10509" width="2" style="1" customWidth="1"/>
    <col min="10510" max="10510" width="32.875" style="1" customWidth="1"/>
    <col min="10511" max="10752" width="9" style="1"/>
    <col min="10753" max="10753" width="1.875" style="1" customWidth="1"/>
    <col min="10754" max="10760" width="9.625" style="1" customWidth="1"/>
    <col min="10761" max="10761" width="0" style="1" hidden="1" customWidth="1"/>
    <col min="10762" max="10763" width="9.625" style="1" customWidth="1"/>
    <col min="10764" max="10764" width="10.625" style="1" customWidth="1"/>
    <col min="10765" max="10765" width="2" style="1" customWidth="1"/>
    <col min="10766" max="10766" width="32.875" style="1" customWidth="1"/>
    <col min="10767" max="11008" width="9" style="1"/>
    <col min="11009" max="11009" width="1.875" style="1" customWidth="1"/>
    <col min="11010" max="11016" width="9.625" style="1" customWidth="1"/>
    <col min="11017" max="11017" width="0" style="1" hidden="1" customWidth="1"/>
    <col min="11018" max="11019" width="9.625" style="1" customWidth="1"/>
    <col min="11020" max="11020" width="10.625" style="1" customWidth="1"/>
    <col min="11021" max="11021" width="2" style="1" customWidth="1"/>
    <col min="11022" max="11022" width="32.875" style="1" customWidth="1"/>
    <col min="11023" max="11264" width="9" style="1"/>
    <col min="11265" max="11265" width="1.875" style="1" customWidth="1"/>
    <col min="11266" max="11272" width="9.625" style="1" customWidth="1"/>
    <col min="11273" max="11273" width="0" style="1" hidden="1" customWidth="1"/>
    <col min="11274" max="11275" width="9.625" style="1" customWidth="1"/>
    <col min="11276" max="11276" width="10.625" style="1" customWidth="1"/>
    <col min="11277" max="11277" width="2" style="1" customWidth="1"/>
    <col min="11278" max="11278" width="32.875" style="1" customWidth="1"/>
    <col min="11279" max="11520" width="9" style="1"/>
    <col min="11521" max="11521" width="1.875" style="1" customWidth="1"/>
    <col min="11522" max="11528" width="9.625" style="1" customWidth="1"/>
    <col min="11529" max="11529" width="0" style="1" hidden="1" customWidth="1"/>
    <col min="11530" max="11531" width="9.625" style="1" customWidth="1"/>
    <col min="11532" max="11532" width="10.625" style="1" customWidth="1"/>
    <col min="11533" max="11533" width="2" style="1" customWidth="1"/>
    <col min="11534" max="11534" width="32.875" style="1" customWidth="1"/>
    <col min="11535" max="11776" width="9" style="1"/>
    <col min="11777" max="11777" width="1.875" style="1" customWidth="1"/>
    <col min="11778" max="11784" width="9.625" style="1" customWidth="1"/>
    <col min="11785" max="11785" width="0" style="1" hidden="1" customWidth="1"/>
    <col min="11786" max="11787" width="9.625" style="1" customWidth="1"/>
    <col min="11788" max="11788" width="10.625" style="1" customWidth="1"/>
    <col min="11789" max="11789" width="2" style="1" customWidth="1"/>
    <col min="11790" max="11790" width="32.875" style="1" customWidth="1"/>
    <col min="11791" max="12032" width="9" style="1"/>
    <col min="12033" max="12033" width="1.875" style="1" customWidth="1"/>
    <col min="12034" max="12040" width="9.625" style="1" customWidth="1"/>
    <col min="12041" max="12041" width="0" style="1" hidden="1" customWidth="1"/>
    <col min="12042" max="12043" width="9.625" style="1" customWidth="1"/>
    <col min="12044" max="12044" width="10.625" style="1" customWidth="1"/>
    <col min="12045" max="12045" width="2" style="1" customWidth="1"/>
    <col min="12046" max="12046" width="32.875" style="1" customWidth="1"/>
    <col min="12047" max="12288" width="9" style="1"/>
    <col min="12289" max="12289" width="1.875" style="1" customWidth="1"/>
    <col min="12290" max="12296" width="9.625" style="1" customWidth="1"/>
    <col min="12297" max="12297" width="0" style="1" hidden="1" customWidth="1"/>
    <col min="12298" max="12299" width="9.625" style="1" customWidth="1"/>
    <col min="12300" max="12300" width="10.625" style="1" customWidth="1"/>
    <col min="12301" max="12301" width="2" style="1" customWidth="1"/>
    <col min="12302" max="12302" width="32.875" style="1" customWidth="1"/>
    <col min="12303" max="12544" width="9" style="1"/>
    <col min="12545" max="12545" width="1.875" style="1" customWidth="1"/>
    <col min="12546" max="12552" width="9.625" style="1" customWidth="1"/>
    <col min="12553" max="12553" width="0" style="1" hidden="1" customWidth="1"/>
    <col min="12554" max="12555" width="9.625" style="1" customWidth="1"/>
    <col min="12556" max="12556" width="10.625" style="1" customWidth="1"/>
    <col min="12557" max="12557" width="2" style="1" customWidth="1"/>
    <col min="12558" max="12558" width="32.875" style="1" customWidth="1"/>
    <col min="12559" max="12800" width="9" style="1"/>
    <col min="12801" max="12801" width="1.875" style="1" customWidth="1"/>
    <col min="12802" max="12808" width="9.625" style="1" customWidth="1"/>
    <col min="12809" max="12809" width="0" style="1" hidden="1" customWidth="1"/>
    <col min="12810" max="12811" width="9.625" style="1" customWidth="1"/>
    <col min="12812" max="12812" width="10.625" style="1" customWidth="1"/>
    <col min="12813" max="12813" width="2" style="1" customWidth="1"/>
    <col min="12814" max="12814" width="32.875" style="1" customWidth="1"/>
    <col min="12815" max="13056" width="9" style="1"/>
    <col min="13057" max="13057" width="1.875" style="1" customWidth="1"/>
    <col min="13058" max="13064" width="9.625" style="1" customWidth="1"/>
    <col min="13065" max="13065" width="0" style="1" hidden="1" customWidth="1"/>
    <col min="13066" max="13067" width="9.625" style="1" customWidth="1"/>
    <col min="13068" max="13068" width="10.625" style="1" customWidth="1"/>
    <col min="13069" max="13069" width="2" style="1" customWidth="1"/>
    <col min="13070" max="13070" width="32.875" style="1" customWidth="1"/>
    <col min="13071" max="13312" width="9" style="1"/>
    <col min="13313" max="13313" width="1.875" style="1" customWidth="1"/>
    <col min="13314" max="13320" width="9.625" style="1" customWidth="1"/>
    <col min="13321" max="13321" width="0" style="1" hidden="1" customWidth="1"/>
    <col min="13322" max="13323" width="9.625" style="1" customWidth="1"/>
    <col min="13324" max="13324" width="10.625" style="1" customWidth="1"/>
    <col min="13325" max="13325" width="2" style="1" customWidth="1"/>
    <col min="13326" max="13326" width="32.875" style="1" customWidth="1"/>
    <col min="13327" max="13568" width="9" style="1"/>
    <col min="13569" max="13569" width="1.875" style="1" customWidth="1"/>
    <col min="13570" max="13576" width="9.625" style="1" customWidth="1"/>
    <col min="13577" max="13577" width="0" style="1" hidden="1" customWidth="1"/>
    <col min="13578" max="13579" width="9.625" style="1" customWidth="1"/>
    <col min="13580" max="13580" width="10.625" style="1" customWidth="1"/>
    <col min="13581" max="13581" width="2" style="1" customWidth="1"/>
    <col min="13582" max="13582" width="32.875" style="1" customWidth="1"/>
    <col min="13583" max="13824" width="9" style="1"/>
    <col min="13825" max="13825" width="1.875" style="1" customWidth="1"/>
    <col min="13826" max="13832" width="9.625" style="1" customWidth="1"/>
    <col min="13833" max="13833" width="0" style="1" hidden="1" customWidth="1"/>
    <col min="13834" max="13835" width="9.625" style="1" customWidth="1"/>
    <col min="13836" max="13836" width="10.625" style="1" customWidth="1"/>
    <col min="13837" max="13837" width="2" style="1" customWidth="1"/>
    <col min="13838" max="13838" width="32.875" style="1" customWidth="1"/>
    <col min="13839" max="14080" width="9" style="1"/>
    <col min="14081" max="14081" width="1.875" style="1" customWidth="1"/>
    <col min="14082" max="14088" width="9.625" style="1" customWidth="1"/>
    <col min="14089" max="14089" width="0" style="1" hidden="1" customWidth="1"/>
    <col min="14090" max="14091" width="9.625" style="1" customWidth="1"/>
    <col min="14092" max="14092" width="10.625" style="1" customWidth="1"/>
    <col min="14093" max="14093" width="2" style="1" customWidth="1"/>
    <col min="14094" max="14094" width="32.875" style="1" customWidth="1"/>
    <col min="14095" max="14336" width="9" style="1"/>
    <col min="14337" max="14337" width="1.875" style="1" customWidth="1"/>
    <col min="14338" max="14344" width="9.625" style="1" customWidth="1"/>
    <col min="14345" max="14345" width="0" style="1" hidden="1" customWidth="1"/>
    <col min="14346" max="14347" width="9.625" style="1" customWidth="1"/>
    <col min="14348" max="14348" width="10.625" style="1" customWidth="1"/>
    <col min="14349" max="14349" width="2" style="1" customWidth="1"/>
    <col min="14350" max="14350" width="32.875" style="1" customWidth="1"/>
    <col min="14351" max="14592" width="9" style="1"/>
    <col min="14593" max="14593" width="1.875" style="1" customWidth="1"/>
    <col min="14594" max="14600" width="9.625" style="1" customWidth="1"/>
    <col min="14601" max="14601" width="0" style="1" hidden="1" customWidth="1"/>
    <col min="14602" max="14603" width="9.625" style="1" customWidth="1"/>
    <col min="14604" max="14604" width="10.625" style="1" customWidth="1"/>
    <col min="14605" max="14605" width="2" style="1" customWidth="1"/>
    <col min="14606" max="14606" width="32.875" style="1" customWidth="1"/>
    <col min="14607" max="14848" width="9" style="1"/>
    <col min="14849" max="14849" width="1.875" style="1" customWidth="1"/>
    <col min="14850" max="14856" width="9.625" style="1" customWidth="1"/>
    <col min="14857" max="14857" width="0" style="1" hidden="1" customWidth="1"/>
    <col min="14858" max="14859" width="9.625" style="1" customWidth="1"/>
    <col min="14860" max="14860" width="10.625" style="1" customWidth="1"/>
    <col min="14861" max="14861" width="2" style="1" customWidth="1"/>
    <col min="14862" max="14862" width="32.875" style="1" customWidth="1"/>
    <col min="14863" max="15104" width="9" style="1"/>
    <col min="15105" max="15105" width="1.875" style="1" customWidth="1"/>
    <col min="15106" max="15112" width="9.625" style="1" customWidth="1"/>
    <col min="15113" max="15113" width="0" style="1" hidden="1" customWidth="1"/>
    <col min="15114" max="15115" width="9.625" style="1" customWidth="1"/>
    <col min="15116" max="15116" width="10.625" style="1" customWidth="1"/>
    <col min="15117" max="15117" width="2" style="1" customWidth="1"/>
    <col min="15118" max="15118" width="32.875" style="1" customWidth="1"/>
    <col min="15119" max="15360" width="9" style="1"/>
    <col min="15361" max="15361" width="1.875" style="1" customWidth="1"/>
    <col min="15362" max="15368" width="9.625" style="1" customWidth="1"/>
    <col min="15369" max="15369" width="0" style="1" hidden="1" customWidth="1"/>
    <col min="15370" max="15371" width="9.625" style="1" customWidth="1"/>
    <col min="15372" max="15372" width="10.625" style="1" customWidth="1"/>
    <col min="15373" max="15373" width="2" style="1" customWidth="1"/>
    <col min="15374" max="15374" width="32.875" style="1" customWidth="1"/>
    <col min="15375" max="15616" width="9" style="1"/>
    <col min="15617" max="15617" width="1.875" style="1" customWidth="1"/>
    <col min="15618" max="15624" width="9.625" style="1" customWidth="1"/>
    <col min="15625" max="15625" width="0" style="1" hidden="1" customWidth="1"/>
    <col min="15626" max="15627" width="9.625" style="1" customWidth="1"/>
    <col min="15628" max="15628" width="10.625" style="1" customWidth="1"/>
    <col min="15629" max="15629" width="2" style="1" customWidth="1"/>
    <col min="15630" max="15630" width="32.875" style="1" customWidth="1"/>
    <col min="15631" max="15872" width="9" style="1"/>
    <col min="15873" max="15873" width="1.875" style="1" customWidth="1"/>
    <col min="15874" max="15880" width="9.625" style="1" customWidth="1"/>
    <col min="15881" max="15881" width="0" style="1" hidden="1" customWidth="1"/>
    <col min="15882" max="15883" width="9.625" style="1" customWidth="1"/>
    <col min="15884" max="15884" width="10.625" style="1" customWidth="1"/>
    <col min="15885" max="15885" width="2" style="1" customWidth="1"/>
    <col min="15886" max="15886" width="32.875" style="1" customWidth="1"/>
    <col min="15887" max="16128" width="9" style="1"/>
    <col min="16129" max="16129" width="1.875" style="1" customWidth="1"/>
    <col min="16130" max="16136" width="9.625" style="1" customWidth="1"/>
    <col min="16137" max="16137" width="0" style="1" hidden="1" customWidth="1"/>
    <col min="16138" max="16139" width="9.625" style="1" customWidth="1"/>
    <col min="16140" max="16140" width="10.625" style="1" customWidth="1"/>
    <col min="16141" max="16141" width="2" style="1" customWidth="1"/>
    <col min="16142" max="16142" width="32.875" style="1" customWidth="1"/>
    <col min="16143" max="16384" width="9" style="1"/>
  </cols>
  <sheetData>
    <row r="1" spans="2:12" ht="15" customHeight="1" x14ac:dyDescent="0.4">
      <c r="B1" s="1" t="s">
        <v>0</v>
      </c>
      <c r="C1" s="1"/>
    </row>
    <row r="2" spans="2:12" ht="18" customHeight="1" x14ac:dyDescent="0.4">
      <c r="B2" s="47" t="s">
        <v>72</v>
      </c>
      <c r="C2" s="47"/>
      <c r="D2" s="47"/>
      <c r="E2" s="47"/>
      <c r="F2" s="47"/>
    </row>
    <row r="3" spans="2:12" ht="15" customHeight="1" x14ac:dyDescent="0.4">
      <c r="B3" s="47"/>
      <c r="C3" s="47"/>
      <c r="D3" s="47"/>
      <c r="E3" s="47"/>
      <c r="F3" s="47"/>
    </row>
    <row r="4" spans="2:12" ht="18" customHeight="1" thickBot="1" x14ac:dyDescent="0.45">
      <c r="G4" s="77"/>
      <c r="H4" s="77"/>
      <c r="I4" s="5"/>
      <c r="J4" s="5"/>
      <c r="K4" s="5"/>
      <c r="L4" s="5" t="s">
        <v>73</v>
      </c>
    </row>
    <row r="5" spans="2:12" ht="22.5" customHeight="1" x14ac:dyDescent="0.4">
      <c r="B5" s="78"/>
      <c r="C5" s="78"/>
      <c r="D5" s="187" t="s">
        <v>74</v>
      </c>
      <c r="E5" s="187" t="s">
        <v>75</v>
      </c>
      <c r="F5" s="187" t="s">
        <v>76</v>
      </c>
      <c r="G5" s="189" t="s">
        <v>77</v>
      </c>
      <c r="H5" s="178"/>
      <c r="I5" s="178"/>
      <c r="J5" s="190"/>
      <c r="K5" s="189" t="s">
        <v>78</v>
      </c>
      <c r="L5" s="193" t="s">
        <v>79</v>
      </c>
    </row>
    <row r="6" spans="2:12" ht="15" customHeight="1" x14ac:dyDescent="0.4">
      <c r="B6" s="79"/>
      <c r="C6" s="79"/>
      <c r="D6" s="188"/>
      <c r="E6" s="188"/>
      <c r="F6" s="188"/>
      <c r="G6" s="196" t="s">
        <v>80</v>
      </c>
      <c r="H6" s="197"/>
      <c r="I6" s="197"/>
      <c r="J6" s="198"/>
      <c r="K6" s="191"/>
      <c r="L6" s="194"/>
    </row>
    <row r="7" spans="2:12" ht="42.75" customHeight="1" x14ac:dyDescent="0.4">
      <c r="B7" s="79"/>
      <c r="C7" s="79"/>
      <c r="D7" s="188"/>
      <c r="E7" s="188"/>
      <c r="F7" s="188"/>
      <c r="G7" s="80" t="s">
        <v>81</v>
      </c>
      <c r="H7" s="81" t="s">
        <v>82</v>
      </c>
      <c r="I7" s="81" t="s">
        <v>83</v>
      </c>
      <c r="J7" s="82" t="s">
        <v>84</v>
      </c>
      <c r="K7" s="192"/>
      <c r="L7" s="195"/>
    </row>
    <row r="8" spans="2:12" ht="35.25" customHeight="1" thickBot="1" x14ac:dyDescent="0.45">
      <c r="B8" s="83"/>
      <c r="C8" s="83"/>
      <c r="D8" s="84" t="s">
        <v>85</v>
      </c>
      <c r="E8" s="84" t="s">
        <v>86</v>
      </c>
      <c r="F8" s="84" t="s">
        <v>87</v>
      </c>
      <c r="G8" s="85" t="s">
        <v>88</v>
      </c>
      <c r="H8" s="86" t="s">
        <v>89</v>
      </c>
      <c r="I8" s="87" t="s">
        <v>90</v>
      </c>
      <c r="J8" s="88" t="s">
        <v>91</v>
      </c>
      <c r="K8" s="89" t="s">
        <v>92</v>
      </c>
      <c r="L8" s="10" t="s">
        <v>9</v>
      </c>
    </row>
    <row r="9" spans="2:12" ht="5.25" customHeight="1" x14ac:dyDescent="0.4">
      <c r="B9" s="90"/>
      <c r="C9" s="79"/>
      <c r="D9" s="91"/>
      <c r="E9" s="91"/>
      <c r="F9" s="91"/>
      <c r="G9" s="92"/>
      <c r="H9" s="92"/>
      <c r="I9" s="93"/>
      <c r="J9" s="94"/>
      <c r="K9" s="95"/>
      <c r="L9" s="11"/>
    </row>
    <row r="10" spans="2:12" ht="30" hidden="1" customHeight="1" x14ac:dyDescent="0.4">
      <c r="B10" s="184" t="s">
        <v>93</v>
      </c>
      <c r="C10" s="96" t="s">
        <v>94</v>
      </c>
      <c r="D10" s="97">
        <v>56630</v>
      </c>
      <c r="E10" s="97">
        <v>5038</v>
      </c>
      <c r="F10" s="97">
        <v>32113</v>
      </c>
      <c r="G10" s="98">
        <v>7447</v>
      </c>
      <c r="H10" s="99" t="s">
        <v>95</v>
      </c>
      <c r="I10" s="100">
        <v>1976</v>
      </c>
      <c r="J10" s="101">
        <f>G10+I10</f>
        <v>9423</v>
      </c>
      <c r="K10" s="98">
        <f t="shared" ref="K10:K27" si="0">D10+E10+F10+J10</f>
        <v>103204</v>
      </c>
      <c r="L10" s="102">
        <v>6943</v>
      </c>
    </row>
    <row r="11" spans="2:12" ht="30" hidden="1" customHeight="1" x14ac:dyDescent="0.4">
      <c r="B11" s="183"/>
      <c r="C11" s="103" t="s">
        <v>96</v>
      </c>
      <c r="D11" s="104">
        <v>19170</v>
      </c>
      <c r="E11" s="104">
        <v>906</v>
      </c>
      <c r="F11" s="104">
        <v>4786</v>
      </c>
      <c r="G11" s="105">
        <v>2927</v>
      </c>
      <c r="H11" s="106" t="s">
        <v>95</v>
      </c>
      <c r="I11" s="107">
        <v>2278</v>
      </c>
      <c r="J11" s="108">
        <f>G11+I11</f>
        <v>5205</v>
      </c>
      <c r="K11" s="105">
        <f t="shared" si="0"/>
        <v>30067</v>
      </c>
      <c r="L11" s="109">
        <v>13030</v>
      </c>
    </row>
    <row r="12" spans="2:12" ht="30" hidden="1" customHeight="1" x14ac:dyDescent="0.4">
      <c r="B12" s="181" t="s">
        <v>97</v>
      </c>
      <c r="C12" s="110" t="s">
        <v>94</v>
      </c>
      <c r="D12" s="111">
        <v>60944</v>
      </c>
      <c r="E12" s="111">
        <v>4909</v>
      </c>
      <c r="F12" s="111">
        <v>35259</v>
      </c>
      <c r="G12" s="112">
        <v>1604</v>
      </c>
      <c r="H12" s="113">
        <v>11209</v>
      </c>
      <c r="I12" s="114">
        <v>1913</v>
      </c>
      <c r="J12" s="115">
        <f t="shared" ref="J12:J17" si="1">G12+H12+I12</f>
        <v>14726</v>
      </c>
      <c r="K12" s="112">
        <f t="shared" si="0"/>
        <v>115838</v>
      </c>
      <c r="L12" s="116">
        <v>6515</v>
      </c>
    </row>
    <row r="13" spans="2:12" ht="30" hidden="1" customHeight="1" x14ac:dyDescent="0.4">
      <c r="B13" s="183"/>
      <c r="C13" s="103" t="s">
        <v>96</v>
      </c>
      <c r="D13" s="104">
        <v>19912</v>
      </c>
      <c r="E13" s="104">
        <v>714</v>
      </c>
      <c r="F13" s="104">
        <v>4607</v>
      </c>
      <c r="G13" s="105">
        <v>773</v>
      </c>
      <c r="H13" s="117">
        <v>3485</v>
      </c>
      <c r="I13" s="107">
        <v>639</v>
      </c>
      <c r="J13" s="108">
        <f t="shared" si="1"/>
        <v>4897</v>
      </c>
      <c r="K13" s="105">
        <f t="shared" si="0"/>
        <v>30130</v>
      </c>
      <c r="L13" s="109">
        <v>12524</v>
      </c>
    </row>
    <row r="14" spans="2:12" ht="30" hidden="1" customHeight="1" x14ac:dyDescent="0.4">
      <c r="B14" s="181" t="s">
        <v>98</v>
      </c>
      <c r="C14" s="110" t="s">
        <v>94</v>
      </c>
      <c r="D14" s="111">
        <v>58593</v>
      </c>
      <c r="E14" s="111">
        <v>5840</v>
      </c>
      <c r="F14" s="111">
        <v>33580</v>
      </c>
      <c r="G14" s="112">
        <v>1687</v>
      </c>
      <c r="H14" s="113">
        <v>10691</v>
      </c>
      <c r="I14" s="114">
        <v>1631</v>
      </c>
      <c r="J14" s="115">
        <f t="shared" si="1"/>
        <v>14009</v>
      </c>
      <c r="K14" s="112">
        <f t="shared" si="0"/>
        <v>112022</v>
      </c>
      <c r="L14" s="116">
        <v>5877</v>
      </c>
    </row>
    <row r="15" spans="2:12" ht="30" hidden="1" customHeight="1" x14ac:dyDescent="0.4">
      <c r="B15" s="183"/>
      <c r="C15" s="103" t="s">
        <v>96</v>
      </c>
      <c r="D15" s="104">
        <v>21468</v>
      </c>
      <c r="E15" s="104">
        <v>750</v>
      </c>
      <c r="F15" s="104">
        <v>5180</v>
      </c>
      <c r="G15" s="105">
        <v>513</v>
      </c>
      <c r="H15" s="117">
        <v>3458</v>
      </c>
      <c r="I15" s="107">
        <v>555</v>
      </c>
      <c r="J15" s="108">
        <f t="shared" si="1"/>
        <v>4526</v>
      </c>
      <c r="K15" s="105">
        <f t="shared" si="0"/>
        <v>31924</v>
      </c>
      <c r="L15" s="109">
        <v>12821</v>
      </c>
    </row>
    <row r="16" spans="2:12" ht="30" hidden="1" customHeight="1" x14ac:dyDescent="0.4">
      <c r="B16" s="181" t="s">
        <v>99</v>
      </c>
      <c r="C16" s="110" t="s">
        <v>94</v>
      </c>
      <c r="D16" s="111">
        <v>66248</v>
      </c>
      <c r="E16" s="111">
        <v>6075</v>
      </c>
      <c r="F16" s="111">
        <v>39354</v>
      </c>
      <c r="G16" s="112">
        <v>1714</v>
      </c>
      <c r="H16" s="113">
        <v>10467</v>
      </c>
      <c r="I16" s="114">
        <v>1103</v>
      </c>
      <c r="J16" s="115">
        <f t="shared" si="1"/>
        <v>13284</v>
      </c>
      <c r="K16" s="112">
        <f t="shared" si="0"/>
        <v>124961</v>
      </c>
      <c r="L16" s="116">
        <v>5385</v>
      </c>
    </row>
    <row r="17" spans="1:13" ht="30" hidden="1" customHeight="1" x14ac:dyDescent="0.4">
      <c r="B17" s="183"/>
      <c r="C17" s="103" t="s">
        <v>96</v>
      </c>
      <c r="D17" s="104">
        <v>21053</v>
      </c>
      <c r="E17" s="104">
        <v>750</v>
      </c>
      <c r="F17" s="104">
        <v>5675</v>
      </c>
      <c r="G17" s="105">
        <v>574</v>
      </c>
      <c r="H17" s="117">
        <v>3107</v>
      </c>
      <c r="I17" s="107">
        <v>232</v>
      </c>
      <c r="J17" s="108">
        <f t="shared" si="1"/>
        <v>3913</v>
      </c>
      <c r="K17" s="105">
        <f t="shared" si="0"/>
        <v>31391</v>
      </c>
      <c r="L17" s="109">
        <v>13307</v>
      </c>
    </row>
    <row r="18" spans="1:13" ht="30" customHeight="1" x14ac:dyDescent="0.4">
      <c r="B18" s="181" t="s">
        <v>100</v>
      </c>
      <c r="C18" s="110" t="s">
        <v>94</v>
      </c>
      <c r="D18" s="118">
        <v>71212</v>
      </c>
      <c r="E18" s="118">
        <v>6003</v>
      </c>
      <c r="F18" s="118">
        <v>42019</v>
      </c>
      <c r="G18" s="119">
        <v>2071</v>
      </c>
      <c r="H18" s="120">
        <v>16102</v>
      </c>
      <c r="I18" s="121" t="s">
        <v>101</v>
      </c>
      <c r="J18" s="122">
        <f t="shared" ref="J18:J29" si="2">G18+H18</f>
        <v>18173</v>
      </c>
      <c r="K18" s="119">
        <f t="shared" si="0"/>
        <v>137407</v>
      </c>
      <c r="L18" s="123">
        <v>4725</v>
      </c>
    </row>
    <row r="19" spans="1:13" ht="30" customHeight="1" x14ac:dyDescent="0.4">
      <c r="B19" s="183"/>
      <c r="C19" s="103" t="s">
        <v>96</v>
      </c>
      <c r="D19" s="124">
        <v>23537</v>
      </c>
      <c r="E19" s="124">
        <v>732</v>
      </c>
      <c r="F19" s="124">
        <v>6294</v>
      </c>
      <c r="G19" s="125">
        <v>434</v>
      </c>
      <c r="H19" s="126">
        <v>3941</v>
      </c>
      <c r="I19" s="127" t="s">
        <v>101</v>
      </c>
      <c r="J19" s="128">
        <f t="shared" si="2"/>
        <v>4375</v>
      </c>
      <c r="K19" s="125">
        <f t="shared" si="0"/>
        <v>34938</v>
      </c>
      <c r="L19" s="129">
        <v>13223</v>
      </c>
    </row>
    <row r="20" spans="1:13" ht="30" customHeight="1" x14ac:dyDescent="0.4">
      <c r="B20" s="181" t="s">
        <v>102</v>
      </c>
      <c r="C20" s="110" t="s">
        <v>94</v>
      </c>
      <c r="D20" s="118">
        <v>71067</v>
      </c>
      <c r="E20" s="118">
        <v>6315</v>
      </c>
      <c r="F20" s="118">
        <v>41431</v>
      </c>
      <c r="G20" s="119">
        <v>1844</v>
      </c>
      <c r="H20" s="120">
        <v>16094</v>
      </c>
      <c r="I20" s="130" t="s">
        <v>101</v>
      </c>
      <c r="J20" s="122">
        <f t="shared" si="2"/>
        <v>17938</v>
      </c>
      <c r="K20" s="131">
        <f t="shared" si="0"/>
        <v>136751</v>
      </c>
      <c r="L20" s="132">
        <v>4163</v>
      </c>
    </row>
    <row r="21" spans="1:13" ht="30" customHeight="1" x14ac:dyDescent="0.4">
      <c r="B21" s="182"/>
      <c r="C21" s="103" t="s">
        <v>96</v>
      </c>
      <c r="D21" s="133">
        <v>24656</v>
      </c>
      <c r="E21" s="133">
        <v>718</v>
      </c>
      <c r="F21" s="133">
        <v>5676</v>
      </c>
      <c r="G21" s="131">
        <v>321</v>
      </c>
      <c r="H21" s="134">
        <v>3712</v>
      </c>
      <c r="I21" s="135" t="s">
        <v>101</v>
      </c>
      <c r="J21" s="136">
        <f t="shared" si="2"/>
        <v>4033</v>
      </c>
      <c r="K21" s="131">
        <f t="shared" si="0"/>
        <v>35083</v>
      </c>
      <c r="L21" s="132">
        <v>12518</v>
      </c>
    </row>
    <row r="22" spans="1:13" ht="30" customHeight="1" x14ac:dyDescent="0.4">
      <c r="B22" s="184" t="s">
        <v>103</v>
      </c>
      <c r="C22" s="96" t="s">
        <v>94</v>
      </c>
      <c r="D22" s="118">
        <v>69277</v>
      </c>
      <c r="E22" s="137">
        <v>6443</v>
      </c>
      <c r="F22" s="137">
        <v>39705</v>
      </c>
      <c r="G22" s="138">
        <v>1588</v>
      </c>
      <c r="H22" s="138">
        <v>15054</v>
      </c>
      <c r="I22" s="139" t="s">
        <v>101</v>
      </c>
      <c r="J22" s="140">
        <f t="shared" si="2"/>
        <v>16642</v>
      </c>
      <c r="K22" s="141">
        <f t="shared" si="0"/>
        <v>132067</v>
      </c>
      <c r="L22" s="142">
        <v>3972</v>
      </c>
    </row>
    <row r="23" spans="1:13" ht="30" customHeight="1" x14ac:dyDescent="0.4">
      <c r="B23" s="186"/>
      <c r="C23" s="96" t="s">
        <v>96</v>
      </c>
      <c r="D23" s="133">
        <v>25674</v>
      </c>
      <c r="E23" s="143">
        <v>905</v>
      </c>
      <c r="F23" s="143">
        <v>5588</v>
      </c>
      <c r="G23" s="3">
        <v>274</v>
      </c>
      <c r="H23" s="3">
        <v>3959</v>
      </c>
      <c r="I23" s="5" t="s">
        <v>101</v>
      </c>
      <c r="J23" s="144">
        <f t="shared" si="2"/>
        <v>4233</v>
      </c>
      <c r="K23" s="135">
        <f t="shared" si="0"/>
        <v>36400</v>
      </c>
      <c r="L23" s="132">
        <v>12104</v>
      </c>
    </row>
    <row r="24" spans="1:13" ht="30" customHeight="1" x14ac:dyDescent="0.4">
      <c r="B24" s="181" t="s">
        <v>104</v>
      </c>
      <c r="C24" s="110" t="s">
        <v>94</v>
      </c>
      <c r="D24" s="118">
        <v>75574</v>
      </c>
      <c r="E24" s="118">
        <v>6217</v>
      </c>
      <c r="F24" s="118">
        <v>42937</v>
      </c>
      <c r="G24" s="119">
        <v>1633</v>
      </c>
      <c r="H24" s="120">
        <v>15134</v>
      </c>
      <c r="I24" s="130" t="s">
        <v>101</v>
      </c>
      <c r="J24" s="122">
        <f t="shared" si="2"/>
        <v>16767</v>
      </c>
      <c r="K24" s="119">
        <f>D24+E24+F24+J24</f>
        <v>141495</v>
      </c>
      <c r="L24" s="123">
        <v>4034</v>
      </c>
    </row>
    <row r="25" spans="1:13" ht="30" customHeight="1" x14ac:dyDescent="0.4">
      <c r="B25" s="182"/>
      <c r="C25" s="103" t="s">
        <v>96</v>
      </c>
      <c r="D25" s="124">
        <v>26730</v>
      </c>
      <c r="E25" s="124">
        <v>1065</v>
      </c>
      <c r="F25" s="124">
        <v>6933</v>
      </c>
      <c r="G25" s="125">
        <v>735</v>
      </c>
      <c r="H25" s="126">
        <v>4354</v>
      </c>
      <c r="I25" s="145" t="s">
        <v>101</v>
      </c>
      <c r="J25" s="128">
        <f t="shared" si="2"/>
        <v>5089</v>
      </c>
      <c r="K25" s="125">
        <f t="shared" si="0"/>
        <v>39817</v>
      </c>
      <c r="L25" s="129">
        <v>13255</v>
      </c>
    </row>
    <row r="26" spans="1:13" ht="30" customHeight="1" x14ac:dyDescent="0.4">
      <c r="B26" s="181" t="s">
        <v>105</v>
      </c>
      <c r="C26" s="110" t="s">
        <v>94</v>
      </c>
      <c r="D26" s="118">
        <v>76629</v>
      </c>
      <c r="E26" s="118">
        <v>6041</v>
      </c>
      <c r="F26" s="118">
        <v>42239</v>
      </c>
      <c r="G26" s="119">
        <v>1541</v>
      </c>
      <c r="H26" s="120">
        <v>14715</v>
      </c>
      <c r="I26" s="130" t="s">
        <v>101</v>
      </c>
      <c r="J26" s="122">
        <f t="shared" si="2"/>
        <v>16256</v>
      </c>
      <c r="K26" s="119">
        <f t="shared" si="0"/>
        <v>141165</v>
      </c>
      <c r="L26" s="123">
        <v>4086</v>
      </c>
    </row>
    <row r="27" spans="1:13" ht="30" customHeight="1" x14ac:dyDescent="0.4">
      <c r="B27" s="186"/>
      <c r="C27" s="96" t="s">
        <v>96</v>
      </c>
      <c r="D27" s="133">
        <v>27714</v>
      </c>
      <c r="E27" s="133">
        <v>1217</v>
      </c>
      <c r="F27" s="133">
        <v>7300</v>
      </c>
      <c r="G27" s="131">
        <v>547</v>
      </c>
      <c r="H27" s="134">
        <v>4473</v>
      </c>
      <c r="I27" s="135" t="s">
        <v>101</v>
      </c>
      <c r="J27" s="136">
        <f t="shared" si="2"/>
        <v>5020</v>
      </c>
      <c r="K27" s="131">
        <f t="shared" si="0"/>
        <v>41251</v>
      </c>
      <c r="L27" s="132">
        <v>13381</v>
      </c>
    </row>
    <row r="28" spans="1:13" ht="30" customHeight="1" x14ac:dyDescent="0.4">
      <c r="B28" s="181" t="s">
        <v>106</v>
      </c>
      <c r="C28" s="110" t="s">
        <v>94</v>
      </c>
      <c r="D28" s="118">
        <v>77280</v>
      </c>
      <c r="E28" s="118">
        <v>5989</v>
      </c>
      <c r="F28" s="118">
        <v>42143</v>
      </c>
      <c r="G28" s="119">
        <v>948</v>
      </c>
      <c r="H28" s="120">
        <v>14371</v>
      </c>
      <c r="I28" s="130" t="s">
        <v>101</v>
      </c>
      <c r="J28" s="122">
        <f t="shared" si="2"/>
        <v>15319</v>
      </c>
      <c r="K28" s="119">
        <f>D28+E28+F28+J28</f>
        <v>140731</v>
      </c>
      <c r="L28" s="123">
        <v>4272</v>
      </c>
    </row>
    <row r="29" spans="1:13" ht="30" customHeight="1" x14ac:dyDescent="0.4">
      <c r="B29" s="186"/>
      <c r="C29" s="96" t="s">
        <v>96</v>
      </c>
      <c r="D29" s="124">
        <v>25111</v>
      </c>
      <c r="E29" s="124">
        <v>930</v>
      </c>
      <c r="F29" s="124">
        <v>6596</v>
      </c>
      <c r="G29" s="125">
        <v>284</v>
      </c>
      <c r="H29" s="126">
        <v>4532</v>
      </c>
      <c r="I29" s="145" t="s">
        <v>101</v>
      </c>
      <c r="J29" s="128">
        <f t="shared" si="2"/>
        <v>4816</v>
      </c>
      <c r="K29" s="125">
        <f>D29+E29+F29+J29</f>
        <v>37453</v>
      </c>
      <c r="L29" s="129">
        <v>14241</v>
      </c>
    </row>
    <row r="30" spans="1:13" ht="30" customHeight="1" x14ac:dyDescent="0.4">
      <c r="A30" s="3"/>
      <c r="B30" s="181" t="s">
        <v>107</v>
      </c>
      <c r="C30" s="110" t="s">
        <v>94</v>
      </c>
      <c r="D30" s="146">
        <v>88234</v>
      </c>
      <c r="E30" s="133">
        <v>6761</v>
      </c>
      <c r="F30" s="133">
        <v>44410</v>
      </c>
      <c r="G30" s="134">
        <v>1414</v>
      </c>
      <c r="H30" s="134">
        <v>14222</v>
      </c>
      <c r="I30" s="130" t="s">
        <v>108</v>
      </c>
      <c r="J30" s="147">
        <v>15636</v>
      </c>
      <c r="K30" s="131">
        <v>155056</v>
      </c>
      <c r="L30" s="132">
        <v>5185</v>
      </c>
    </row>
    <row r="31" spans="1:13" ht="32.25" customHeight="1" x14ac:dyDescent="0.4">
      <c r="A31" s="3"/>
      <c r="B31" s="182"/>
      <c r="C31" s="103" t="s">
        <v>96</v>
      </c>
      <c r="D31" s="148">
        <v>23178</v>
      </c>
      <c r="E31" s="124">
        <v>809</v>
      </c>
      <c r="F31" s="124">
        <v>5764</v>
      </c>
      <c r="G31" s="126">
        <v>259</v>
      </c>
      <c r="H31" s="126">
        <v>3605</v>
      </c>
      <c r="I31" s="127" t="s">
        <v>108</v>
      </c>
      <c r="J31" s="149">
        <v>3864</v>
      </c>
      <c r="K31" s="125">
        <v>33615</v>
      </c>
      <c r="L31" s="129">
        <v>13358</v>
      </c>
    </row>
    <row r="32" spans="1:13" ht="30" customHeight="1" x14ac:dyDescent="0.4">
      <c r="A32" s="3"/>
      <c r="B32" s="181" t="s">
        <v>109</v>
      </c>
      <c r="C32" s="110" t="s">
        <v>94</v>
      </c>
      <c r="D32" s="150">
        <v>91497</v>
      </c>
      <c r="E32" s="118">
        <v>7813</v>
      </c>
      <c r="F32" s="118">
        <v>48682</v>
      </c>
      <c r="G32" s="120">
        <v>1606</v>
      </c>
      <c r="H32" s="120">
        <v>15971</v>
      </c>
      <c r="I32" s="130" t="s">
        <v>108</v>
      </c>
      <c r="J32" s="151">
        <v>17577</v>
      </c>
      <c r="K32" s="152">
        <v>165118</v>
      </c>
      <c r="L32" s="123">
        <v>5175</v>
      </c>
      <c r="M32" s="153"/>
    </row>
    <row r="33" spans="1:16" ht="32.25" customHeight="1" x14ac:dyDescent="0.4">
      <c r="A33" s="3"/>
      <c r="B33" s="186"/>
      <c r="C33" s="96" t="s">
        <v>96</v>
      </c>
      <c r="D33" s="146">
        <v>24576</v>
      </c>
      <c r="E33" s="133">
        <v>1217</v>
      </c>
      <c r="F33" s="133">
        <v>7604</v>
      </c>
      <c r="G33" s="134">
        <v>298</v>
      </c>
      <c r="H33" s="134">
        <v>3371</v>
      </c>
      <c r="I33" s="154" t="s">
        <v>101</v>
      </c>
      <c r="J33" s="147">
        <v>3669</v>
      </c>
      <c r="K33" s="155">
        <v>37064</v>
      </c>
      <c r="L33" s="132">
        <v>15194</v>
      </c>
      <c r="M33" s="153"/>
    </row>
    <row r="34" spans="1:16" ht="30" customHeight="1" x14ac:dyDescent="0.4">
      <c r="A34" s="3"/>
      <c r="B34" s="181" t="s">
        <v>110</v>
      </c>
      <c r="C34" s="110" t="s">
        <v>94</v>
      </c>
      <c r="D34" s="150">
        <v>93299</v>
      </c>
      <c r="E34" s="118">
        <v>8182</v>
      </c>
      <c r="F34" s="118">
        <v>51455</v>
      </c>
      <c r="G34" s="120">
        <v>1607</v>
      </c>
      <c r="H34" s="120">
        <v>18049</v>
      </c>
      <c r="I34" s="130" t="s">
        <v>101</v>
      </c>
      <c r="J34" s="151">
        <f>SUM(G34:H34)</f>
        <v>19656</v>
      </c>
      <c r="K34" s="119">
        <f>SUM(J34,D34,E34,F34)</f>
        <v>172592</v>
      </c>
      <c r="L34" s="123">
        <v>4367</v>
      </c>
    </row>
    <row r="35" spans="1:16" ht="32.25" customHeight="1" x14ac:dyDescent="0.4">
      <c r="A35" s="3"/>
      <c r="B35" s="182"/>
      <c r="C35" s="103" t="s">
        <v>96</v>
      </c>
      <c r="D35" s="148">
        <v>23661</v>
      </c>
      <c r="E35" s="124">
        <v>766</v>
      </c>
      <c r="F35" s="124">
        <v>6629</v>
      </c>
      <c r="G35" s="126">
        <v>327</v>
      </c>
      <c r="H35" s="126">
        <v>4266</v>
      </c>
      <c r="I35" s="127" t="s">
        <v>101</v>
      </c>
      <c r="J35" s="149">
        <f>SUM(G35:H35)</f>
        <v>4593</v>
      </c>
      <c r="K35" s="125">
        <f>SUM(D35:F35,J35)</f>
        <v>35649</v>
      </c>
      <c r="L35" s="129">
        <v>11930</v>
      </c>
    </row>
    <row r="36" spans="1:16" ht="30" customHeight="1" x14ac:dyDescent="0.4">
      <c r="A36" s="3"/>
      <c r="B36" s="181" t="s">
        <v>111</v>
      </c>
      <c r="C36" s="96" t="s">
        <v>94</v>
      </c>
      <c r="D36" s="146">
        <v>94571</v>
      </c>
      <c r="E36" s="133">
        <v>8818</v>
      </c>
      <c r="F36" s="133">
        <v>51618</v>
      </c>
      <c r="G36" s="134">
        <v>1637</v>
      </c>
      <c r="H36" s="134">
        <v>16510</v>
      </c>
      <c r="I36" s="135" t="s">
        <v>108</v>
      </c>
      <c r="J36" s="147">
        <f>SUM(G36:H36)</f>
        <v>18147</v>
      </c>
      <c r="K36" s="131">
        <f>SUM(J36,D36,E36,F36)</f>
        <v>173154</v>
      </c>
      <c r="L36" s="132">
        <v>4591</v>
      </c>
    </row>
    <row r="37" spans="1:16" ht="32.25" customHeight="1" x14ac:dyDescent="0.4">
      <c r="A37" s="3"/>
      <c r="B37" s="182"/>
      <c r="C37" s="156" t="s">
        <v>96</v>
      </c>
      <c r="D37" s="157">
        <v>25543</v>
      </c>
      <c r="E37" s="124">
        <v>1108</v>
      </c>
      <c r="F37" s="124">
        <v>6397</v>
      </c>
      <c r="G37" s="126">
        <v>367</v>
      </c>
      <c r="H37" s="126">
        <v>3936</v>
      </c>
      <c r="I37" s="127" t="s">
        <v>108</v>
      </c>
      <c r="J37" s="149">
        <f>SUM(G37:H37)</f>
        <v>4303</v>
      </c>
      <c r="K37" s="125">
        <f>SUM(D37:F37,J37)</f>
        <v>37351</v>
      </c>
      <c r="L37" s="129">
        <v>12763</v>
      </c>
    </row>
    <row r="38" spans="1:16" ht="32.25" customHeight="1" x14ac:dyDescent="0.4">
      <c r="A38" s="3"/>
      <c r="B38" s="181" t="s">
        <v>112</v>
      </c>
      <c r="C38" s="82" t="s">
        <v>94</v>
      </c>
      <c r="D38" s="150">
        <v>93594</v>
      </c>
      <c r="E38" s="118">
        <v>8506</v>
      </c>
      <c r="F38" s="118">
        <v>50216</v>
      </c>
      <c r="G38" s="134">
        <v>1355</v>
      </c>
      <c r="H38" s="134">
        <v>16983</v>
      </c>
      <c r="I38" s="135" t="s">
        <v>113</v>
      </c>
      <c r="J38" s="147">
        <f>SUM(G38:H38)</f>
        <v>18338</v>
      </c>
      <c r="K38" s="131">
        <f>SUM(D38:F38,J38)</f>
        <v>170654</v>
      </c>
      <c r="L38" s="123">
        <v>4415</v>
      </c>
      <c r="M38" s="3"/>
    </row>
    <row r="39" spans="1:16" ht="32.25" customHeight="1" x14ac:dyDescent="0.4">
      <c r="A39" s="3"/>
      <c r="B39" s="183"/>
      <c r="C39" s="156" t="s">
        <v>96</v>
      </c>
      <c r="D39" s="148">
        <v>27785</v>
      </c>
      <c r="E39" s="124">
        <v>1014</v>
      </c>
      <c r="F39" s="124">
        <v>6315</v>
      </c>
      <c r="G39" s="126">
        <v>205</v>
      </c>
      <c r="H39" s="126">
        <v>4307</v>
      </c>
      <c r="I39" s="145" t="s">
        <v>113</v>
      </c>
      <c r="J39" s="149">
        <v>4512</v>
      </c>
      <c r="K39" s="125">
        <v>39626</v>
      </c>
      <c r="L39" s="129">
        <v>13137</v>
      </c>
      <c r="M39" s="3"/>
      <c r="P39" s="158"/>
    </row>
    <row r="40" spans="1:16" ht="32.25" customHeight="1" x14ac:dyDescent="0.4">
      <c r="A40" s="3"/>
      <c r="B40" s="181" t="s">
        <v>114</v>
      </c>
      <c r="C40" s="82" t="s">
        <v>94</v>
      </c>
      <c r="D40" s="146">
        <f>90163+2497+1309+51</f>
        <v>94020</v>
      </c>
      <c r="E40" s="133">
        <f>8551+175</f>
        <v>8726</v>
      </c>
      <c r="F40" s="133">
        <f>47905+1316</f>
        <v>49221</v>
      </c>
      <c r="G40" s="134">
        <f>1348+18</f>
        <v>1366</v>
      </c>
      <c r="H40" s="134">
        <f>16171+293+979+13</f>
        <v>17456</v>
      </c>
      <c r="I40" s="135" t="s">
        <v>113</v>
      </c>
      <c r="J40" s="147">
        <f t="shared" ref="J40:J45" si="3">SUM(G40:H40)</f>
        <v>18822</v>
      </c>
      <c r="K40" s="131">
        <f t="shared" ref="K40:K45" si="4">D40+E40+F40+J40</f>
        <v>170789</v>
      </c>
      <c r="L40" s="132">
        <v>4363</v>
      </c>
      <c r="M40" s="3"/>
    </row>
    <row r="41" spans="1:16" s="158" customFormat="1" ht="32.25" customHeight="1" x14ac:dyDescent="0.4">
      <c r="B41" s="183"/>
      <c r="C41" s="159" t="s">
        <v>96</v>
      </c>
      <c r="D41" s="148">
        <f>19884+8044+72+24</f>
        <v>28024</v>
      </c>
      <c r="E41" s="124">
        <f>592+379</f>
        <v>971</v>
      </c>
      <c r="F41" s="124">
        <f>2543+2977</f>
        <v>5520</v>
      </c>
      <c r="G41" s="126">
        <f>321+25</f>
        <v>346</v>
      </c>
      <c r="H41" s="126">
        <f>2405+513+1255+15</f>
        <v>4188</v>
      </c>
      <c r="I41" s="145" t="s">
        <v>113</v>
      </c>
      <c r="J41" s="128">
        <f t="shared" si="3"/>
        <v>4534</v>
      </c>
      <c r="K41" s="125">
        <f t="shared" si="4"/>
        <v>39049</v>
      </c>
      <c r="L41" s="129">
        <v>12719</v>
      </c>
    </row>
    <row r="42" spans="1:16" s="3" customFormat="1" ht="32.25" customHeight="1" x14ac:dyDescent="0.4">
      <c r="B42" s="184" t="s">
        <v>115</v>
      </c>
      <c r="C42" s="156" t="s">
        <v>94</v>
      </c>
      <c r="D42" s="146">
        <f>90889+2447+1459+36</f>
        <v>94831</v>
      </c>
      <c r="E42" s="133">
        <f>9375+170</f>
        <v>9545</v>
      </c>
      <c r="F42" s="133">
        <f>49410+1281</f>
        <v>50691</v>
      </c>
      <c r="G42" s="134">
        <f>1451+18</f>
        <v>1469</v>
      </c>
      <c r="H42" s="134">
        <v>18066</v>
      </c>
      <c r="I42" s="135" t="s">
        <v>113</v>
      </c>
      <c r="J42" s="147">
        <f t="shared" si="3"/>
        <v>19535</v>
      </c>
      <c r="K42" s="131">
        <f t="shared" si="4"/>
        <v>174602</v>
      </c>
      <c r="L42" s="132">
        <v>4318</v>
      </c>
    </row>
    <row r="43" spans="1:16" s="3" customFormat="1" ht="32.25" customHeight="1" x14ac:dyDescent="0.4">
      <c r="B43" s="184"/>
      <c r="C43" s="156" t="s">
        <v>96</v>
      </c>
      <c r="D43" s="146">
        <f>20206+82+8064+23</f>
        <v>28375</v>
      </c>
      <c r="E43" s="133">
        <f>528+397</f>
        <v>925</v>
      </c>
      <c r="F43" s="133">
        <f>2264+3145</f>
        <v>5409</v>
      </c>
      <c r="G43" s="134">
        <f>484+18</f>
        <v>502</v>
      </c>
      <c r="H43" s="134">
        <f>2494+1371+388+9</f>
        <v>4262</v>
      </c>
      <c r="I43" s="135" t="s">
        <v>113</v>
      </c>
      <c r="J43" s="136">
        <f t="shared" si="3"/>
        <v>4764</v>
      </c>
      <c r="K43" s="131">
        <f t="shared" si="4"/>
        <v>39473</v>
      </c>
      <c r="L43" s="132">
        <v>13027</v>
      </c>
    </row>
    <row r="44" spans="1:16" ht="32.25" customHeight="1" x14ac:dyDescent="0.4">
      <c r="A44" s="3"/>
      <c r="B44" s="181" t="s">
        <v>116</v>
      </c>
      <c r="C44" s="82" t="s">
        <v>94</v>
      </c>
      <c r="D44" s="150">
        <f>90310+2357+1553+38</f>
        <v>94258</v>
      </c>
      <c r="E44" s="118">
        <f>8808+168</f>
        <v>8976</v>
      </c>
      <c r="F44" s="118">
        <f>51853+1320</f>
        <v>53173</v>
      </c>
      <c r="G44" s="120">
        <v>1179</v>
      </c>
      <c r="H44" s="120">
        <v>19572</v>
      </c>
      <c r="I44" s="130" t="s">
        <v>108</v>
      </c>
      <c r="J44" s="151">
        <f t="shared" si="3"/>
        <v>20751</v>
      </c>
      <c r="K44" s="119">
        <f t="shared" si="4"/>
        <v>177158</v>
      </c>
      <c r="L44" s="123">
        <v>4291</v>
      </c>
      <c r="M44" s="3"/>
    </row>
    <row r="45" spans="1:16" ht="32.25" customHeight="1" thickBot="1" x14ac:dyDescent="0.45">
      <c r="A45" s="3"/>
      <c r="B45" s="185"/>
      <c r="C45" s="160" t="s">
        <v>96</v>
      </c>
      <c r="D45" s="161">
        <v>27874</v>
      </c>
      <c r="E45" s="162">
        <v>1066</v>
      </c>
      <c r="F45" s="162">
        <v>5459</v>
      </c>
      <c r="G45" s="163">
        <v>178</v>
      </c>
      <c r="H45" s="163">
        <v>4747</v>
      </c>
      <c r="I45" s="164" t="s">
        <v>108</v>
      </c>
      <c r="J45" s="165">
        <f t="shared" si="3"/>
        <v>4925</v>
      </c>
      <c r="K45" s="166">
        <f t="shared" si="4"/>
        <v>39324</v>
      </c>
      <c r="L45" s="167">
        <v>13172</v>
      </c>
      <c r="M45" s="3"/>
    </row>
    <row r="46" spans="1:16" ht="9" customHeight="1" x14ac:dyDescent="0.4">
      <c r="B46" s="168"/>
      <c r="C46" s="169"/>
      <c r="I46" s="3"/>
      <c r="K46" s="170"/>
    </row>
    <row r="47" spans="1:16" ht="18" hidden="1" customHeight="1" x14ac:dyDescent="0.4">
      <c r="B47" s="57" t="s">
        <v>117</v>
      </c>
      <c r="C47" s="1"/>
      <c r="K47" s="153"/>
    </row>
    <row r="48" spans="1:16" ht="48" customHeight="1" x14ac:dyDescent="0.4">
      <c r="B48" s="180" t="s">
        <v>118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</row>
    <row r="49" spans="2:11" ht="6" customHeight="1" x14ac:dyDescent="0.4">
      <c r="B49" s="57"/>
      <c r="C49" s="1"/>
      <c r="K49" s="153"/>
    </row>
    <row r="50" spans="2:11" ht="18" customHeight="1" x14ac:dyDescent="0.4">
      <c r="B50" s="55" t="s">
        <v>119</v>
      </c>
      <c r="C50" s="55"/>
    </row>
    <row r="53" spans="2:11" x14ac:dyDescent="0.4">
      <c r="B53" s="171"/>
    </row>
    <row r="61" spans="2:11" ht="13.5" customHeight="1" x14ac:dyDescent="0.4"/>
    <row r="62" spans="2:11" ht="13.5" customHeight="1" x14ac:dyDescent="0.4"/>
    <row r="78" spans="2:4" x14ac:dyDescent="0.4">
      <c r="B78" s="172"/>
    </row>
    <row r="79" spans="2:4" x14ac:dyDescent="0.4">
      <c r="B79" s="172"/>
      <c r="D79" s="3"/>
    </row>
    <row r="80" spans="2:4" ht="5.25" customHeight="1" x14ac:dyDescent="0.4">
      <c r="D80" s="3"/>
    </row>
    <row r="148" spans="2:3" x14ac:dyDescent="0.4">
      <c r="B148" s="173"/>
      <c r="C148" s="174"/>
    </row>
    <row r="173" spans="2:2" x14ac:dyDescent="0.4">
      <c r="B173" s="173"/>
    </row>
    <row r="174" spans="2:2" x14ac:dyDescent="0.4">
      <c r="B174" s="175"/>
    </row>
    <row r="175" spans="2:2" x14ac:dyDescent="0.4">
      <c r="B175" s="175"/>
    </row>
    <row r="176" spans="2:2" x14ac:dyDescent="0.4">
      <c r="B176" s="175"/>
    </row>
    <row r="177" spans="2:2" x14ac:dyDescent="0.4">
      <c r="B177" s="175"/>
    </row>
    <row r="178" spans="2:2" x14ac:dyDescent="0.4">
      <c r="B178" s="175"/>
    </row>
    <row r="179" spans="2:2" x14ac:dyDescent="0.4">
      <c r="B179" s="175"/>
    </row>
    <row r="180" spans="2:2" x14ac:dyDescent="0.4">
      <c r="B180" s="175"/>
    </row>
    <row r="181" spans="2:2" x14ac:dyDescent="0.4">
      <c r="B181" s="175"/>
    </row>
    <row r="182" spans="2:2" x14ac:dyDescent="0.4">
      <c r="B182" s="175"/>
    </row>
    <row r="183" spans="2:2" x14ac:dyDescent="0.4">
      <c r="B183" s="175"/>
    </row>
    <row r="184" spans="2:2" x14ac:dyDescent="0.4">
      <c r="B184" s="174"/>
    </row>
    <row r="187" spans="2:2" x14ac:dyDescent="0.4">
      <c r="B187" s="173"/>
    </row>
    <row r="188" spans="2:2" x14ac:dyDescent="0.4">
      <c r="B188" s="175"/>
    </row>
    <row r="189" spans="2:2" x14ac:dyDescent="0.4">
      <c r="B189" s="175"/>
    </row>
    <row r="190" spans="2:2" x14ac:dyDescent="0.4">
      <c r="B190" s="175"/>
    </row>
    <row r="191" spans="2:2" x14ac:dyDescent="0.4">
      <c r="B191" s="175"/>
    </row>
    <row r="192" spans="2:2" x14ac:dyDescent="0.4">
      <c r="B192" s="175"/>
    </row>
    <row r="193" spans="2:2" x14ac:dyDescent="0.4">
      <c r="B193" s="175"/>
    </row>
    <row r="194" spans="2:2" x14ac:dyDescent="0.4">
      <c r="B194" s="175"/>
    </row>
    <row r="195" spans="2:2" x14ac:dyDescent="0.4">
      <c r="B195" s="175"/>
    </row>
    <row r="196" spans="2:2" x14ac:dyDescent="0.4">
      <c r="B196" s="175"/>
    </row>
    <row r="197" spans="2:2" x14ac:dyDescent="0.4">
      <c r="B197" s="175"/>
    </row>
    <row r="198" spans="2:2" x14ac:dyDescent="0.4">
      <c r="B198" s="174"/>
    </row>
    <row r="204" spans="2:2" x14ac:dyDescent="0.4">
      <c r="B204" s="176"/>
    </row>
    <row r="205" spans="2:2" x14ac:dyDescent="0.4">
      <c r="B205" s="177"/>
    </row>
    <row r="206" spans="2:2" x14ac:dyDescent="0.4">
      <c r="B206" s="177"/>
    </row>
    <row r="207" spans="2:2" x14ac:dyDescent="0.4">
      <c r="B207" s="177"/>
    </row>
    <row r="208" spans="2:2" x14ac:dyDescent="0.4">
      <c r="B208" s="177"/>
    </row>
    <row r="209" spans="2:2" x14ac:dyDescent="0.4">
      <c r="B209" s="177"/>
    </row>
    <row r="210" spans="2:2" x14ac:dyDescent="0.4">
      <c r="B210" s="177"/>
    </row>
    <row r="211" spans="2:2" x14ac:dyDescent="0.4">
      <c r="B211" s="177"/>
    </row>
    <row r="212" spans="2:2" x14ac:dyDescent="0.4">
      <c r="B212" s="177"/>
    </row>
    <row r="213" spans="2:2" x14ac:dyDescent="0.4">
      <c r="B213" s="177"/>
    </row>
    <row r="214" spans="2:2" x14ac:dyDescent="0.4">
      <c r="B214" s="177"/>
    </row>
  </sheetData>
  <mergeCells count="26">
    <mergeCell ref="L5:L7"/>
    <mergeCell ref="G6:J6"/>
    <mergeCell ref="D5:D7"/>
    <mergeCell ref="E5:E7"/>
    <mergeCell ref="F5:F7"/>
    <mergeCell ref="G5:J5"/>
    <mergeCell ref="K5:K7"/>
    <mergeCell ref="B32:B33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48:L48"/>
    <mergeCell ref="B34:B35"/>
    <mergeCell ref="B36:B37"/>
    <mergeCell ref="B38:B39"/>
    <mergeCell ref="B40:B41"/>
    <mergeCell ref="B42:B43"/>
    <mergeCell ref="B44:B45"/>
  </mergeCells>
  <phoneticPr fontId="3"/>
  <printOptions horizontalCentered="1"/>
  <pageMargins left="0.59055118110236227" right="0.59055118110236227" top="0.59055118110236227" bottom="0.39370078740157483" header="0.31496062992125984" footer="0.1181102362204724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21-1～4</vt:lpstr>
      <vt:lpstr>21-5</vt:lpstr>
      <vt:lpstr>'21-1～4'!Print_Area</vt:lpstr>
      <vt:lpstr>'21-5'!Print_Area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2021-04-07T02:21:59Z</dcterms:created>
  <dcterms:modified xsi:type="dcterms:W3CDTF">2021-08-03T01:14:02Z</dcterms:modified>
</cp:coreProperties>
</file>