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5" windowWidth="18315" windowHeight="11580" tabRatio="774"/>
  </bookViews>
  <sheets>
    <sheet name="個別表 " sheetId="8" r:id="rId1"/>
  </sheets>
  <definedNames>
    <definedName name="_xlnm._FilterDatabase" localSheetId="0" hidden="1">'個別表 '!$A$1:$Y$103</definedName>
    <definedName name="_xlnm.Print_Area" localSheetId="0">'個別表 '!$A$1:$X$103</definedName>
    <definedName name="_xlnm.Print_Titles" localSheetId="0">'個別表 '!$2:$7</definedName>
  </definedNames>
  <calcPr calcId="145621"/>
</workbook>
</file>

<file path=xl/calcChain.xml><?xml version="1.0" encoding="utf-8"?>
<calcChain xmlns="http://schemas.openxmlformats.org/spreadsheetml/2006/main">
  <c r="S17" i="8" l="1"/>
  <c r="R102" i="8"/>
  <c r="W102" i="8" l="1"/>
  <c r="W103" i="8"/>
  <c r="S102" i="8"/>
  <c r="Q102" i="8"/>
  <c r="S103" i="8"/>
  <c r="Q103" i="8"/>
  <c r="Q20" i="8" l="1"/>
  <c r="W37" i="8" l="1"/>
  <c r="S37" i="8"/>
  <c r="Q37" i="8"/>
  <c r="Q33" i="8"/>
  <c r="Q89" i="8" l="1"/>
  <c r="Q87" i="8"/>
  <c r="Q67" i="8" l="1"/>
  <c r="Q63" i="8" l="1"/>
  <c r="Q61" i="8"/>
  <c r="Q59" i="8" l="1"/>
  <c r="Q57" i="8"/>
  <c r="Q101" i="8" l="1"/>
  <c r="Q99" i="8"/>
  <c r="Q100" i="8"/>
  <c r="Q97" i="8" l="1"/>
  <c r="Q93" i="8" l="1"/>
  <c r="Q91" i="8" l="1"/>
  <c r="Q83" i="8" l="1"/>
  <c r="Q81" i="8"/>
  <c r="Q79" i="8" l="1"/>
  <c r="Q77" i="8" l="1"/>
  <c r="Q75" i="8" l="1"/>
  <c r="Q73" i="8" l="1"/>
  <c r="Q71" i="8" l="1"/>
  <c r="Q53" i="8" l="1"/>
  <c r="Q51" i="8" l="1"/>
  <c r="Q47" i="8" l="1"/>
  <c r="Q23" i="8" l="1"/>
  <c r="Q45" i="8" l="1"/>
  <c r="Q44" i="8"/>
  <c r="Q41" i="8" l="1"/>
  <c r="W39" i="8" l="1"/>
  <c r="Q39" i="8"/>
  <c r="Q25" i="8"/>
  <c r="Q19" i="8" l="1"/>
  <c r="W19" i="8" l="1"/>
  <c r="Q17" i="8"/>
  <c r="W17" i="8" l="1"/>
  <c r="W15" i="8"/>
  <c r="S15" i="8"/>
  <c r="H16" i="8"/>
  <c r="G16" i="8" s="1"/>
  <c r="O16" i="8" s="1"/>
  <c r="P16" i="8" s="1"/>
  <c r="F16" i="8"/>
  <c r="Q15" i="8" l="1"/>
  <c r="O14" i="8"/>
  <c r="P14" i="8" s="1"/>
  <c r="H14" i="8"/>
  <c r="G14" i="8"/>
  <c r="F14" i="8"/>
  <c r="H12" i="8" l="1"/>
  <c r="G12" i="8" s="1"/>
  <c r="O12" i="8" s="1"/>
  <c r="P12" i="8" s="1"/>
  <c r="F12" i="8"/>
  <c r="Q11" i="8" l="1"/>
  <c r="Q9" i="8" l="1"/>
  <c r="F10" i="8" l="1"/>
  <c r="F18" i="8"/>
  <c r="F20" i="8"/>
  <c r="F22" i="8"/>
  <c r="F24" i="8"/>
  <c r="F26" i="8"/>
  <c r="F28" i="8"/>
  <c r="F30" i="8"/>
  <c r="F32" i="8"/>
  <c r="F34" i="8"/>
  <c r="F36" i="8"/>
  <c r="F38" i="8"/>
  <c r="F40" i="8"/>
  <c r="F42" i="8"/>
  <c r="F44" i="8"/>
  <c r="F46" i="8"/>
  <c r="F48" i="8"/>
  <c r="F50" i="8"/>
  <c r="F52" i="8"/>
  <c r="F54" i="8"/>
  <c r="F56" i="8"/>
  <c r="F58" i="8"/>
  <c r="F60" i="8"/>
  <c r="F62" i="8"/>
  <c r="F64" i="8"/>
  <c r="F66" i="8"/>
  <c r="F68" i="8"/>
  <c r="F70" i="8"/>
  <c r="F72" i="8"/>
  <c r="F74" i="8"/>
  <c r="F76" i="8"/>
  <c r="F78" i="8"/>
  <c r="F80" i="8"/>
  <c r="F82" i="8"/>
  <c r="F84" i="8"/>
  <c r="F86" i="8"/>
  <c r="F88" i="8"/>
  <c r="F90" i="8"/>
  <c r="F92" i="8"/>
  <c r="F94" i="8"/>
  <c r="F96" i="8"/>
  <c r="F98" i="8"/>
  <c r="F100" i="8"/>
  <c r="F8" i="8"/>
  <c r="G18" i="8" l="1"/>
  <c r="G26" i="8"/>
  <c r="G34" i="8"/>
  <c r="G42" i="8"/>
  <c r="G50" i="8"/>
  <c r="G60" i="8"/>
  <c r="G66" i="8"/>
  <c r="G68" i="8"/>
  <c r="G74" i="8"/>
  <c r="G76" i="8"/>
  <c r="G82" i="8"/>
  <c r="G84" i="8"/>
  <c r="G90" i="8"/>
  <c r="G94" i="8"/>
  <c r="G100" i="8"/>
  <c r="G8" i="8"/>
  <c r="H10" i="8"/>
  <c r="G10" i="8" s="1"/>
  <c r="H18" i="8"/>
  <c r="H20" i="8"/>
  <c r="G20" i="8" s="1"/>
  <c r="H22" i="8"/>
  <c r="G22" i="8" s="1"/>
  <c r="H24" i="8"/>
  <c r="G24" i="8" s="1"/>
  <c r="H26" i="8"/>
  <c r="H28" i="8"/>
  <c r="G28" i="8" s="1"/>
  <c r="H30" i="8"/>
  <c r="G30" i="8" s="1"/>
  <c r="H32" i="8"/>
  <c r="G32" i="8" s="1"/>
  <c r="H34" i="8"/>
  <c r="H36" i="8"/>
  <c r="G36" i="8" s="1"/>
  <c r="H38" i="8"/>
  <c r="G38" i="8" s="1"/>
  <c r="H40" i="8"/>
  <c r="G40" i="8" s="1"/>
  <c r="H42" i="8"/>
  <c r="H44" i="8"/>
  <c r="G44" i="8" s="1"/>
  <c r="H46" i="8"/>
  <c r="G46" i="8" s="1"/>
  <c r="H48" i="8"/>
  <c r="G48" i="8" s="1"/>
  <c r="H50" i="8"/>
  <c r="H52" i="8"/>
  <c r="G52" i="8" s="1"/>
  <c r="H54" i="8"/>
  <c r="G54" i="8" s="1"/>
  <c r="H56" i="8"/>
  <c r="G56" i="8" s="1"/>
  <c r="H58" i="8"/>
  <c r="G58" i="8" s="1"/>
  <c r="H60" i="8"/>
  <c r="H62" i="8"/>
  <c r="G62" i="8" s="1"/>
  <c r="H64" i="8"/>
  <c r="G64" i="8" s="1"/>
  <c r="H66" i="8"/>
  <c r="H68" i="8"/>
  <c r="H70" i="8"/>
  <c r="G70" i="8" s="1"/>
  <c r="H72" i="8"/>
  <c r="G72" i="8" s="1"/>
  <c r="H74" i="8"/>
  <c r="H76" i="8"/>
  <c r="H78" i="8"/>
  <c r="G78" i="8" s="1"/>
  <c r="H80" i="8"/>
  <c r="G80" i="8" s="1"/>
  <c r="H82" i="8"/>
  <c r="H84" i="8"/>
  <c r="H86" i="8"/>
  <c r="G86" i="8" s="1"/>
  <c r="H88" i="8"/>
  <c r="G88" i="8" s="1"/>
  <c r="H90" i="8"/>
  <c r="H92" i="8"/>
  <c r="G92" i="8" s="1"/>
  <c r="H94" i="8"/>
  <c r="H96" i="8"/>
  <c r="G96" i="8" s="1"/>
  <c r="H98" i="8"/>
  <c r="G98" i="8" s="1"/>
  <c r="H100" i="8"/>
  <c r="H8" i="8"/>
  <c r="O54" i="8" l="1"/>
  <c r="P54" i="8" s="1"/>
  <c r="O52" i="8"/>
  <c r="P52" i="8" s="1"/>
  <c r="O50" i="8"/>
  <c r="P50" i="8" s="1"/>
  <c r="O48" i="8"/>
  <c r="P48" i="8" s="1"/>
  <c r="O46" i="8"/>
  <c r="P46" i="8" s="1"/>
  <c r="O44" i="8"/>
  <c r="P44" i="8" s="1"/>
  <c r="O42" i="8"/>
  <c r="P42" i="8" s="1"/>
  <c r="O40" i="8"/>
  <c r="P40" i="8" s="1"/>
  <c r="O38" i="8"/>
  <c r="P38" i="8" s="1"/>
  <c r="O36" i="8"/>
  <c r="P36" i="8" s="1"/>
  <c r="O34" i="8"/>
  <c r="P34" i="8" s="1"/>
  <c r="O56" i="8"/>
  <c r="P56" i="8" s="1"/>
  <c r="O58" i="8"/>
  <c r="P58" i="8" s="1"/>
  <c r="O60" i="8"/>
  <c r="P60" i="8" s="1"/>
  <c r="O62" i="8"/>
  <c r="P62" i="8" s="1"/>
  <c r="O64" i="8"/>
  <c r="P64" i="8" s="1"/>
  <c r="O66" i="8"/>
  <c r="P66" i="8" s="1"/>
  <c r="O68" i="8"/>
  <c r="P68" i="8" s="1"/>
  <c r="O70" i="8"/>
  <c r="P70" i="8" s="1"/>
  <c r="O72" i="8"/>
  <c r="P72" i="8" s="1"/>
  <c r="O74" i="8"/>
  <c r="P74" i="8" s="1"/>
  <c r="O76" i="8"/>
  <c r="P76" i="8" s="1"/>
  <c r="O78" i="8"/>
  <c r="P78" i="8" s="1"/>
  <c r="O80" i="8"/>
  <c r="P80" i="8" s="1"/>
  <c r="O82" i="8"/>
  <c r="P82" i="8" s="1"/>
  <c r="O84" i="8"/>
  <c r="P84" i="8" s="1"/>
  <c r="O86" i="8"/>
  <c r="P86" i="8" s="1"/>
  <c r="O88" i="8"/>
  <c r="P88" i="8" s="1"/>
  <c r="O90" i="8"/>
  <c r="P90" i="8" s="1"/>
  <c r="O92" i="8"/>
  <c r="P92" i="8" s="1"/>
  <c r="O94" i="8"/>
  <c r="P94" i="8" s="1"/>
  <c r="X103" i="8" l="1"/>
  <c r="X102" i="8"/>
  <c r="V103" i="8"/>
  <c r="U103" i="8"/>
  <c r="T103" i="8"/>
  <c r="R103" i="8"/>
  <c r="V102" i="8"/>
  <c r="U102" i="8"/>
  <c r="T102" i="8"/>
  <c r="N102" i="8"/>
  <c r="M102" i="8"/>
  <c r="L102" i="8"/>
  <c r="K102" i="8"/>
  <c r="J102" i="8"/>
  <c r="I102" i="8"/>
  <c r="H102" i="8"/>
  <c r="G102" i="8"/>
  <c r="F102" i="8"/>
  <c r="E102" i="8"/>
  <c r="O100" i="8"/>
  <c r="P100" i="8" s="1"/>
  <c r="O98" i="8"/>
  <c r="P98" i="8" s="1"/>
  <c r="O96" i="8"/>
  <c r="P96" i="8" s="1"/>
  <c r="O32" i="8"/>
  <c r="P32" i="8" s="1"/>
  <c r="O30" i="8"/>
  <c r="P30" i="8" s="1"/>
  <c r="O28" i="8"/>
  <c r="P28" i="8" s="1"/>
  <c r="O26" i="8"/>
  <c r="P26" i="8" s="1"/>
  <c r="O24" i="8"/>
  <c r="P24" i="8" s="1"/>
  <c r="O22" i="8"/>
  <c r="P22" i="8" s="1"/>
  <c r="O20" i="8"/>
  <c r="P20" i="8" s="1"/>
  <c r="O18" i="8"/>
  <c r="P18" i="8" s="1"/>
  <c r="O10" i="8"/>
  <c r="P10" i="8" s="1"/>
  <c r="O8" i="8"/>
  <c r="P8" i="8" s="1"/>
  <c r="P102" i="8" l="1"/>
  <c r="O102" i="8"/>
</calcChain>
</file>

<file path=xl/sharedStrings.xml><?xml version="1.0" encoding="utf-8"?>
<sst xmlns="http://schemas.openxmlformats.org/spreadsheetml/2006/main" count="304" uniqueCount="188">
  <si>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</si>
  <si>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</si>
  <si>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</si>
  <si>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</si>
  <si>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26　年　度　収　入　支　出</t>
    <rPh sb="3" eb="4">
      <t>トシ</t>
    </rPh>
    <rPh sb="5" eb="6">
      <t>ド</t>
    </rPh>
    <rPh sb="7" eb="8">
      <t>オサム</t>
    </rPh>
    <rPh sb="9" eb="10">
      <t>イ</t>
    </rPh>
    <rPh sb="11" eb="12">
      <t>シ</t>
    </rPh>
    <rPh sb="13" eb="14">
      <t>デ</t>
    </rPh>
    <phoneticPr fontId="1"/>
  </si>
  <si>
    <t>うち
国費相当額</t>
    <rPh sb="3" eb="5">
      <t>コクヒ</t>
    </rPh>
    <rPh sb="5" eb="7">
      <t>ソウトウ</t>
    </rPh>
    <rPh sb="7" eb="8">
      <t>ガク</t>
    </rPh>
    <phoneticPr fontId="1"/>
  </si>
  <si>
    <t>国費相当額</t>
    <phoneticPr fontId="1"/>
  </si>
  <si>
    <t>25年度末基金残高
（ａ）</t>
    <rPh sb="2" eb="4">
      <t>ネンド</t>
    </rPh>
    <rPh sb="4" eb="5">
      <t>マツ</t>
    </rPh>
    <rPh sb="5" eb="7">
      <t>キキン</t>
    </rPh>
    <rPh sb="7" eb="9">
      <t>ザンダカ</t>
    </rPh>
    <phoneticPr fontId="1"/>
  </si>
  <si>
    <t>収　入（ｂ）</t>
    <rPh sb="0" eb="1">
      <t>オサム</t>
    </rPh>
    <rPh sb="2" eb="3">
      <t>イ</t>
    </rPh>
    <phoneticPr fontId="1"/>
  </si>
  <si>
    <t>支　出（ｃ）</t>
    <rPh sb="0" eb="1">
      <t>シ</t>
    </rPh>
    <rPh sb="2" eb="3">
      <t>デ</t>
    </rPh>
    <phoneticPr fontId="1"/>
  </si>
  <si>
    <t>26年度末基金残高
(ｅ=ａ+ｂ-ｃ-ｄ)</t>
    <rPh sb="2" eb="4">
      <t>ネンド</t>
    </rPh>
    <rPh sb="4" eb="5">
      <t>マツ</t>
    </rPh>
    <rPh sb="5" eb="7">
      <t>キキン</t>
    </rPh>
    <rPh sb="7" eb="9">
      <t>ザンダカ</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</si>
  <si>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</si>
  <si>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</si>
  <si>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</si>
  <si>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</si>
  <si>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</si>
  <si>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</si>
  <si>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</si>
  <si>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26年度　事業実施決定等</t>
    <rPh sb="2" eb="4">
      <t>ネンド</t>
    </rPh>
    <rPh sb="5" eb="7">
      <t>ジギョウ</t>
    </rPh>
    <rPh sb="7" eb="9">
      <t>ジッシ</t>
    </rPh>
    <rPh sb="9" eb="11">
      <t>ケッテイ</t>
    </rPh>
    <rPh sb="11" eb="12">
      <t>トウ</t>
    </rPh>
    <phoneticPr fontId="1"/>
  </si>
  <si>
    <t>26年度末　貸付残高等</t>
    <rPh sb="2" eb="4">
      <t>ネンド</t>
    </rPh>
    <rPh sb="4" eb="5">
      <t>マツ</t>
    </rPh>
    <rPh sb="6" eb="8">
      <t>カシツ</t>
    </rPh>
    <rPh sb="8" eb="10">
      <t>ザンダカ</t>
    </rPh>
    <rPh sb="10" eb="11">
      <t>トウ</t>
    </rPh>
    <phoneticPr fontId="1"/>
  </si>
  <si>
    <t>基金の名称</t>
    <rPh sb="0" eb="2">
      <t>キキン</t>
    </rPh>
    <rPh sb="3" eb="5">
      <t>メイショウ</t>
    </rPh>
    <phoneticPr fontId="1"/>
  </si>
  <si>
    <t>26年度
国庫返納額
（ｄ）</t>
    <rPh sb="2" eb="4">
      <t>ネンド</t>
    </rPh>
    <rPh sb="7" eb="9">
      <t>ヘンノウ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</si>
  <si>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</si>
  <si>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</si>
  <si>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</si>
  <si>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</si>
  <si>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</si>
  <si>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</si>
  <si>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</si>
  <si>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</si>
  <si>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</si>
  <si>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</si>
  <si>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</si>
  <si>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</si>
  <si>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</si>
  <si>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</si>
  <si>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</si>
  <si>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</si>
  <si>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</si>
  <si>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</si>
  <si>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</si>
  <si>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</si>
  <si>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</si>
  <si>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</si>
  <si>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</si>
  <si>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</si>
  <si>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北海道</t>
    <rPh sb="0" eb="3">
      <t>ホッカイドウ</t>
    </rPh>
    <phoneticPr fontId="1"/>
  </si>
  <si>
    <t>青森県</t>
    <phoneticPr fontId="1"/>
  </si>
  <si>
    <t>岩手県</t>
    <phoneticPr fontId="1"/>
  </si>
  <si>
    <t>秋田県</t>
    <phoneticPr fontId="1"/>
  </si>
  <si>
    <t>山形県</t>
    <phoneticPr fontId="1"/>
  </si>
  <si>
    <t>福島県</t>
    <phoneticPr fontId="1"/>
  </si>
  <si>
    <t>茨城県</t>
    <phoneticPr fontId="1"/>
  </si>
  <si>
    <t>栃木県</t>
    <phoneticPr fontId="1"/>
  </si>
  <si>
    <t>群馬県</t>
    <phoneticPr fontId="1"/>
  </si>
  <si>
    <t>埼玉県</t>
    <phoneticPr fontId="1"/>
  </si>
  <si>
    <t>千葉県</t>
    <phoneticPr fontId="1"/>
  </si>
  <si>
    <t>東京都</t>
    <phoneticPr fontId="1"/>
  </si>
  <si>
    <t>神奈川県</t>
    <phoneticPr fontId="1"/>
  </si>
  <si>
    <t>新潟県</t>
    <phoneticPr fontId="1"/>
  </si>
  <si>
    <t>富山県</t>
    <phoneticPr fontId="1"/>
  </si>
  <si>
    <t>石川県</t>
    <phoneticPr fontId="1"/>
  </si>
  <si>
    <t>福井県</t>
    <phoneticPr fontId="1"/>
  </si>
  <si>
    <t>山梨県</t>
    <phoneticPr fontId="1"/>
  </si>
  <si>
    <t>長野県</t>
    <phoneticPr fontId="1"/>
  </si>
  <si>
    <t>岐阜県</t>
    <phoneticPr fontId="1"/>
  </si>
  <si>
    <t>静岡県</t>
    <phoneticPr fontId="1"/>
  </si>
  <si>
    <t>愛知県</t>
    <phoneticPr fontId="1"/>
  </si>
  <si>
    <t>三重県</t>
    <phoneticPr fontId="1"/>
  </si>
  <si>
    <t>滋賀県</t>
    <phoneticPr fontId="1"/>
  </si>
  <si>
    <t>京都府</t>
    <phoneticPr fontId="1"/>
  </si>
  <si>
    <t>大阪府</t>
    <phoneticPr fontId="1"/>
  </si>
  <si>
    <t>兵庫県</t>
    <phoneticPr fontId="1"/>
  </si>
  <si>
    <t>奈良県</t>
    <phoneticPr fontId="1"/>
  </si>
  <si>
    <t>和歌山県</t>
    <phoneticPr fontId="1"/>
  </si>
  <si>
    <t>鳥取県</t>
    <phoneticPr fontId="1"/>
  </si>
  <si>
    <t>島根県</t>
    <phoneticPr fontId="1"/>
  </si>
  <si>
    <t>岡山県</t>
    <phoneticPr fontId="1"/>
  </si>
  <si>
    <t>広島県</t>
    <phoneticPr fontId="1"/>
  </si>
  <si>
    <t>山口県</t>
    <phoneticPr fontId="1"/>
  </si>
  <si>
    <t>徳島県</t>
    <phoneticPr fontId="1"/>
  </si>
  <si>
    <t>香川県</t>
    <phoneticPr fontId="1"/>
  </si>
  <si>
    <t>愛媛県</t>
    <phoneticPr fontId="1"/>
  </si>
  <si>
    <t>高知県</t>
    <phoneticPr fontId="1"/>
  </si>
  <si>
    <t>福岡県</t>
    <phoneticPr fontId="1"/>
  </si>
  <si>
    <t>佐賀県</t>
    <phoneticPr fontId="1"/>
  </si>
  <si>
    <t>長崎県</t>
    <phoneticPr fontId="1"/>
  </si>
  <si>
    <t>熊本県</t>
    <phoneticPr fontId="1"/>
  </si>
  <si>
    <t>大分県</t>
    <phoneticPr fontId="1"/>
  </si>
  <si>
    <t>宮崎県</t>
    <phoneticPr fontId="1"/>
  </si>
  <si>
    <t>鹿児島県</t>
    <phoneticPr fontId="1"/>
  </si>
  <si>
    <t>沖縄県</t>
    <phoneticPr fontId="1"/>
  </si>
  <si>
    <t>【個別表】平成27年度基金造成団体別基金執行状況表（003高校生修学支援基金（被災児童生徒就学支援等臨時特例交付金））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phoneticPr fontId="1"/>
  </si>
  <si>
    <t>北海道高等学校生徒修学等支援基金</t>
    <rPh sb="0" eb="3">
      <t>ホッカイドウ</t>
    </rPh>
    <rPh sb="3" eb="5">
      <t>コウトウ</t>
    </rPh>
    <rPh sb="5" eb="7">
      <t>ガッコウ</t>
    </rPh>
    <rPh sb="7" eb="9">
      <t>セイト</t>
    </rPh>
    <rPh sb="9" eb="11">
      <t>シュウガク</t>
    </rPh>
    <rPh sb="11" eb="12">
      <t>トウ</t>
    </rPh>
    <rPh sb="12" eb="14">
      <t>シエン</t>
    </rPh>
    <rPh sb="14" eb="16">
      <t>キキン</t>
    </rPh>
    <phoneticPr fontId="1"/>
  </si>
  <si>
    <t>青森県高等学校授業料減免事業等臨時特例基金</t>
    <rPh sb="0" eb="3">
      <t>アオモリケン</t>
    </rPh>
    <rPh sb="3" eb="5">
      <t>コウトウ</t>
    </rPh>
    <rPh sb="5" eb="7">
      <t>ガッコウ</t>
    </rPh>
    <rPh sb="7" eb="10">
      <t>ジュギョウリョウ</t>
    </rPh>
    <rPh sb="10" eb="12">
      <t>ゲンメン</t>
    </rPh>
    <rPh sb="12" eb="14">
      <t>ジギョウ</t>
    </rPh>
    <rPh sb="14" eb="15">
      <t>トウ</t>
    </rPh>
    <rPh sb="15" eb="17">
      <t>リンジ</t>
    </rPh>
    <rPh sb="17" eb="19">
      <t>トクレイ</t>
    </rPh>
    <rPh sb="19" eb="21">
      <t>キキン</t>
    </rPh>
    <phoneticPr fontId="1"/>
  </si>
  <si>
    <t>東日本大震災により被災した幼児、児童又は生徒の就園又は就学支援等のための事業を行う。</t>
    <rPh sb="0" eb="3">
      <t>ヒガシニホン</t>
    </rPh>
    <rPh sb="3" eb="6">
      <t>ダイシンサイ</t>
    </rPh>
    <rPh sb="9" eb="11">
      <t>ヒサイ</t>
    </rPh>
    <rPh sb="13" eb="15">
      <t>ヨウジ</t>
    </rPh>
    <rPh sb="16" eb="18">
      <t>ジドウ</t>
    </rPh>
    <rPh sb="18" eb="19">
      <t>マタ</t>
    </rPh>
    <rPh sb="20" eb="22">
      <t>セイト</t>
    </rPh>
    <rPh sb="23" eb="25">
      <t>シュウエン</t>
    </rPh>
    <rPh sb="25" eb="26">
      <t>マタ</t>
    </rPh>
    <rPh sb="27" eb="29">
      <t>シュウガク</t>
    </rPh>
    <rPh sb="29" eb="31">
      <t>シエン</t>
    </rPh>
    <rPh sb="31" eb="32">
      <t>トウ</t>
    </rPh>
    <rPh sb="36" eb="38">
      <t>ジギョウ</t>
    </rPh>
    <rPh sb="39" eb="40">
      <t>オコナ</t>
    </rPh>
    <phoneticPr fontId="1"/>
  </si>
  <si>
    <t>高等学校生徒等修学等支援基金</t>
    <rPh sb="0" eb="2">
      <t>コウトウ</t>
    </rPh>
    <rPh sb="2" eb="4">
      <t>ガッコウ</t>
    </rPh>
    <rPh sb="4" eb="6">
      <t>セイト</t>
    </rPh>
    <rPh sb="6" eb="7">
      <t>ナド</t>
    </rPh>
    <rPh sb="7" eb="9">
      <t>シュウガク</t>
    </rPh>
    <rPh sb="9" eb="10">
      <t>ナド</t>
    </rPh>
    <rPh sb="10" eb="12">
      <t>シエン</t>
    </rPh>
    <rPh sb="12" eb="14">
      <t>キキン</t>
    </rPh>
    <phoneticPr fontId="1"/>
  </si>
  <si>
    <t>経済的理由により修学が困難な高等学校等の生徒並びに平成23年東北地方太平洋沖地震及び津波による被害を受け、経済的理由により就学が困難となった幼児、児童及び生徒に対する教育の機会の確保並びに私立高等学校等の安定的かつ継続的な教育環境の整備に資するための事業に要する経費の財源に充てる。</t>
    <rPh sb="0" eb="3">
      <t>ケイザイテキ</t>
    </rPh>
    <rPh sb="3" eb="5">
      <t>リユウ</t>
    </rPh>
    <rPh sb="8" eb="10">
      <t>シュウガク</t>
    </rPh>
    <rPh sb="11" eb="13">
      <t>コンナン</t>
    </rPh>
    <rPh sb="14" eb="16">
      <t>コウトウ</t>
    </rPh>
    <rPh sb="16" eb="18">
      <t>ガッコウ</t>
    </rPh>
    <rPh sb="18" eb="19">
      <t>ナド</t>
    </rPh>
    <rPh sb="20" eb="22">
      <t>セイト</t>
    </rPh>
    <rPh sb="22" eb="23">
      <t>ナラ</t>
    </rPh>
    <rPh sb="25" eb="27">
      <t>ヘイセイ</t>
    </rPh>
    <rPh sb="29" eb="30">
      <t>ネン</t>
    </rPh>
    <rPh sb="30" eb="32">
      <t>トウホク</t>
    </rPh>
    <rPh sb="32" eb="34">
      <t>チホウ</t>
    </rPh>
    <rPh sb="34" eb="37">
      <t>タイヘイヨウ</t>
    </rPh>
    <rPh sb="37" eb="38">
      <t>オキ</t>
    </rPh>
    <rPh sb="38" eb="40">
      <t>ジシン</t>
    </rPh>
    <rPh sb="40" eb="41">
      <t>オヨ</t>
    </rPh>
    <rPh sb="42" eb="44">
      <t>ツナミ</t>
    </rPh>
    <rPh sb="47" eb="49">
      <t>ヒガイ</t>
    </rPh>
    <rPh sb="50" eb="51">
      <t>ウ</t>
    </rPh>
    <rPh sb="53" eb="56">
      <t>ケイザイテキ</t>
    </rPh>
    <rPh sb="56" eb="58">
      <t>リユウ</t>
    </rPh>
    <rPh sb="61" eb="63">
      <t>シュウガク</t>
    </rPh>
    <rPh sb="64" eb="66">
      <t>コンナン</t>
    </rPh>
    <rPh sb="70" eb="72">
      <t>ヨウジ</t>
    </rPh>
    <rPh sb="73" eb="75">
      <t>ジドウ</t>
    </rPh>
    <rPh sb="75" eb="76">
      <t>オヨ</t>
    </rPh>
    <rPh sb="77" eb="79">
      <t>セイト</t>
    </rPh>
    <rPh sb="80" eb="81">
      <t>タイ</t>
    </rPh>
    <rPh sb="83" eb="85">
      <t>キョウイク</t>
    </rPh>
    <rPh sb="86" eb="88">
      <t>キカイ</t>
    </rPh>
    <rPh sb="89" eb="91">
      <t>カクホ</t>
    </rPh>
    <rPh sb="91" eb="92">
      <t>ナラ</t>
    </rPh>
    <rPh sb="94" eb="96">
      <t>シリツ</t>
    </rPh>
    <rPh sb="96" eb="98">
      <t>コウトウ</t>
    </rPh>
    <rPh sb="98" eb="100">
      <t>ガッコウ</t>
    </rPh>
    <rPh sb="100" eb="101">
      <t>ナド</t>
    </rPh>
    <rPh sb="102" eb="105">
      <t>アンテイテキ</t>
    </rPh>
    <rPh sb="107" eb="110">
      <t>ケイゾクテキ</t>
    </rPh>
    <rPh sb="111" eb="113">
      <t>キョウイク</t>
    </rPh>
    <rPh sb="113" eb="115">
      <t>カンキョウ</t>
    </rPh>
    <rPh sb="116" eb="118">
      <t>セイビ</t>
    </rPh>
    <rPh sb="119" eb="120">
      <t>シ</t>
    </rPh>
    <rPh sb="125" eb="127">
      <t>ジギョウ</t>
    </rPh>
    <rPh sb="128" eb="129">
      <t>ヨウ</t>
    </rPh>
    <rPh sb="131" eb="133">
      <t>ケイヒ</t>
    </rPh>
    <rPh sb="134" eb="136">
      <t>ザイゲン</t>
    </rPh>
    <rPh sb="137" eb="138">
      <t>ア</t>
    </rPh>
    <phoneticPr fontId="1"/>
  </si>
  <si>
    <t>秋田県生徒等修学支援臨時対策基金</t>
    <rPh sb="0" eb="3">
      <t>アキタケン</t>
    </rPh>
    <rPh sb="3" eb="6">
      <t>セイトトウ</t>
    </rPh>
    <rPh sb="6" eb="10">
      <t>シュウガクシエン</t>
    </rPh>
    <rPh sb="10" eb="12">
      <t>リンジ</t>
    </rPh>
    <rPh sb="12" eb="14">
      <t>タイサク</t>
    </rPh>
    <rPh sb="14" eb="16">
      <t>キキン</t>
    </rPh>
    <phoneticPr fontId="1"/>
  </si>
  <si>
    <t>私立高等学校の授業料及び入学料の減免並びに高等学校等の生徒に対する奨学金の貸与、東日本大震災の被災者に係る助成等</t>
    <rPh sb="0" eb="2">
      <t>シリツ</t>
    </rPh>
    <rPh sb="2" eb="4">
      <t>コウトウ</t>
    </rPh>
    <rPh sb="4" eb="6">
      <t>ガッコウ</t>
    </rPh>
    <rPh sb="7" eb="10">
      <t>ジュギョウリョウ</t>
    </rPh>
    <rPh sb="10" eb="11">
      <t>オヨ</t>
    </rPh>
    <rPh sb="12" eb="15">
      <t>ニュウガクリョウ</t>
    </rPh>
    <rPh sb="16" eb="18">
      <t>ゲンメン</t>
    </rPh>
    <rPh sb="18" eb="19">
      <t>ナラ</t>
    </rPh>
    <rPh sb="21" eb="23">
      <t>コウトウ</t>
    </rPh>
    <rPh sb="23" eb="25">
      <t>ガッコウ</t>
    </rPh>
    <rPh sb="25" eb="26">
      <t>トウ</t>
    </rPh>
    <rPh sb="27" eb="29">
      <t>セイト</t>
    </rPh>
    <rPh sb="30" eb="31">
      <t>タイ</t>
    </rPh>
    <rPh sb="33" eb="36">
      <t>ショウガクキン</t>
    </rPh>
    <rPh sb="37" eb="39">
      <t>タイヨ</t>
    </rPh>
    <rPh sb="40" eb="43">
      <t>ヒガシニホン</t>
    </rPh>
    <rPh sb="43" eb="46">
      <t>ダイシンサイ</t>
    </rPh>
    <rPh sb="47" eb="50">
      <t>ヒサイシャ</t>
    </rPh>
    <rPh sb="51" eb="52">
      <t>カカ</t>
    </rPh>
    <rPh sb="53" eb="56">
      <t>ジョセイトウ</t>
    </rPh>
    <phoneticPr fontId="1"/>
  </si>
  <si>
    <t>山形県高等学校等修学支援基金</t>
    <rPh sb="0" eb="3">
      <t>ヤマガタケン</t>
    </rPh>
    <rPh sb="3" eb="5">
      <t>コウトウ</t>
    </rPh>
    <rPh sb="5" eb="8">
      <t>ガッコウトウ</t>
    </rPh>
    <rPh sb="8" eb="10">
      <t>シュウガク</t>
    </rPh>
    <rPh sb="10" eb="12">
      <t>シエン</t>
    </rPh>
    <rPh sb="12" eb="14">
      <t>キキン</t>
    </rPh>
    <phoneticPr fontId="1"/>
  </si>
  <si>
    <t>経済的理由により高等学校等での修学が困難な生徒の教育の機会の確保に資する事業</t>
    <rPh sb="0" eb="3">
      <t>ケイザイテキ</t>
    </rPh>
    <rPh sb="3" eb="5">
      <t>リユウ</t>
    </rPh>
    <rPh sb="8" eb="10">
      <t>コウトウ</t>
    </rPh>
    <rPh sb="10" eb="12">
      <t>ガッコウ</t>
    </rPh>
    <rPh sb="12" eb="13">
      <t>トウ</t>
    </rPh>
    <rPh sb="15" eb="17">
      <t>シュウガク</t>
    </rPh>
    <rPh sb="18" eb="20">
      <t>コンナン</t>
    </rPh>
    <rPh sb="21" eb="23">
      <t>セイト</t>
    </rPh>
    <rPh sb="24" eb="26">
      <t>キョウイク</t>
    </rPh>
    <rPh sb="27" eb="29">
      <t>キカイ</t>
    </rPh>
    <rPh sb="30" eb="32">
      <t>カクホ</t>
    </rPh>
    <rPh sb="33" eb="34">
      <t>シ</t>
    </rPh>
    <rPh sb="36" eb="38">
      <t>ジギョウ</t>
    </rPh>
    <phoneticPr fontId="1"/>
  </si>
  <si>
    <t>茨城県高校生修学・被災児童生徒就学等支援基金条例</t>
    <phoneticPr fontId="1"/>
  </si>
  <si>
    <t>群馬県高校生等修学支援基金</t>
    <rPh sb="0" eb="3">
      <t>グンマケン</t>
    </rPh>
    <rPh sb="3" eb="5">
      <t>コウコウ</t>
    </rPh>
    <rPh sb="5" eb="7">
      <t>セイトウ</t>
    </rPh>
    <rPh sb="7" eb="9">
      <t>シュウガク</t>
    </rPh>
    <rPh sb="9" eb="11">
      <t>シエン</t>
    </rPh>
    <rPh sb="11" eb="13">
      <t>キキン</t>
    </rPh>
    <phoneticPr fontId="1"/>
  </si>
  <si>
    <t>経済的理由により修学が困難な高等学校等の生徒の教育機会の確保を図る。</t>
    <rPh sb="0" eb="3">
      <t>ケイザイテキ</t>
    </rPh>
    <rPh sb="3" eb="5">
      <t>リユウ</t>
    </rPh>
    <rPh sb="8" eb="10">
      <t>シュウガク</t>
    </rPh>
    <rPh sb="11" eb="13">
      <t>コンナン</t>
    </rPh>
    <rPh sb="14" eb="16">
      <t>コウトウ</t>
    </rPh>
    <rPh sb="16" eb="18">
      <t>ガッコウ</t>
    </rPh>
    <rPh sb="18" eb="19">
      <t>トウ</t>
    </rPh>
    <rPh sb="20" eb="22">
      <t>セイト</t>
    </rPh>
    <rPh sb="23" eb="25">
      <t>キョウイク</t>
    </rPh>
    <rPh sb="25" eb="27">
      <t>キカイ</t>
    </rPh>
    <rPh sb="28" eb="30">
      <t>カクホ</t>
    </rPh>
    <rPh sb="31" eb="32">
      <t>ハカ</t>
    </rPh>
    <phoneticPr fontId="1"/>
  </si>
  <si>
    <t>栃木県高等学校等修学支援基金</t>
    <rPh sb="0" eb="3">
      <t>トチギケン</t>
    </rPh>
    <rPh sb="3" eb="5">
      <t>コウトウ</t>
    </rPh>
    <rPh sb="5" eb="8">
      <t>ガッコウトウ</t>
    </rPh>
    <rPh sb="8" eb="10">
      <t>シュウガク</t>
    </rPh>
    <rPh sb="10" eb="12">
      <t>シエン</t>
    </rPh>
    <rPh sb="12" eb="14">
      <t>キキン</t>
    </rPh>
    <phoneticPr fontId="1"/>
  </si>
  <si>
    <t>経済的理由により高等学校等における修学が困難な者への修学を支援する事業</t>
    <rPh sb="0" eb="3">
      <t>ケイザイテキ</t>
    </rPh>
    <rPh sb="3" eb="5">
      <t>リユウ</t>
    </rPh>
    <rPh sb="8" eb="10">
      <t>コウトウ</t>
    </rPh>
    <rPh sb="10" eb="13">
      <t>ガッコウトウ</t>
    </rPh>
    <rPh sb="17" eb="19">
      <t>シュウガク</t>
    </rPh>
    <rPh sb="20" eb="22">
      <t>コンナン</t>
    </rPh>
    <rPh sb="23" eb="24">
      <t>モノ</t>
    </rPh>
    <rPh sb="26" eb="28">
      <t>シュウガク</t>
    </rPh>
    <rPh sb="29" eb="31">
      <t>シエン</t>
    </rPh>
    <rPh sb="33" eb="35">
      <t>ジギョウ</t>
    </rPh>
    <phoneticPr fontId="1"/>
  </si>
  <si>
    <t>東日本大震災により就学等が困難となった児童生徒の授業料等を減免した私立学校に対し、補助を実施する。</t>
    <rPh sb="9" eb="11">
      <t>シュウガク</t>
    </rPh>
    <rPh sb="11" eb="12">
      <t>トウ</t>
    </rPh>
    <rPh sb="13" eb="15">
      <t>コンナン</t>
    </rPh>
    <rPh sb="19" eb="21">
      <t>ジドウ</t>
    </rPh>
    <rPh sb="21" eb="23">
      <t>セイト</t>
    </rPh>
    <rPh sb="24" eb="27">
      <t>ジュギョウリョウ</t>
    </rPh>
    <rPh sb="27" eb="28">
      <t>トウ</t>
    </rPh>
    <rPh sb="29" eb="31">
      <t>ゲンメン</t>
    </rPh>
    <rPh sb="33" eb="35">
      <t>シリツ</t>
    </rPh>
    <rPh sb="35" eb="37">
      <t>ガッコウ</t>
    </rPh>
    <rPh sb="38" eb="39">
      <t>タイ</t>
    </rPh>
    <rPh sb="41" eb="43">
      <t>ホジョ</t>
    </rPh>
    <rPh sb="44" eb="46">
      <t>ジッシ</t>
    </rPh>
    <phoneticPr fontId="1"/>
  </si>
  <si>
    <t>東京都高等学校等生徒修学支援基金</t>
    <rPh sb="0" eb="3">
      <t>トウキョウト</t>
    </rPh>
    <rPh sb="3" eb="5">
      <t>コウトウ</t>
    </rPh>
    <rPh sb="5" eb="7">
      <t>ガッコウ</t>
    </rPh>
    <rPh sb="7" eb="8">
      <t>トウ</t>
    </rPh>
    <rPh sb="8" eb="10">
      <t>セイト</t>
    </rPh>
    <rPh sb="10" eb="12">
      <t>シュウガク</t>
    </rPh>
    <rPh sb="12" eb="14">
      <t>シエン</t>
    </rPh>
    <rPh sb="14" eb="16">
      <t>キキン</t>
    </rPh>
    <phoneticPr fontId="1"/>
  </si>
  <si>
    <t>東日本大審査により、経済的理由で就学等が困難となった幼児児童生徒に対する緊急的就学支援</t>
    <rPh sb="0" eb="1">
      <t>ヒガシ</t>
    </rPh>
    <rPh sb="1" eb="3">
      <t>ニホン</t>
    </rPh>
    <rPh sb="3" eb="4">
      <t>ダイ</t>
    </rPh>
    <rPh sb="4" eb="6">
      <t>シンサ</t>
    </rPh>
    <rPh sb="10" eb="13">
      <t>ケイザイテキ</t>
    </rPh>
    <rPh sb="13" eb="15">
      <t>リユウ</t>
    </rPh>
    <rPh sb="16" eb="18">
      <t>シュウガク</t>
    </rPh>
    <rPh sb="18" eb="19">
      <t>トウ</t>
    </rPh>
    <rPh sb="20" eb="22">
      <t>コンナン</t>
    </rPh>
    <rPh sb="26" eb="28">
      <t>ヨウジ</t>
    </rPh>
    <rPh sb="28" eb="30">
      <t>ジドウ</t>
    </rPh>
    <rPh sb="30" eb="32">
      <t>セイト</t>
    </rPh>
    <rPh sb="33" eb="34">
      <t>タイ</t>
    </rPh>
    <rPh sb="36" eb="39">
      <t>キンキュウテキ</t>
    </rPh>
    <rPh sb="39" eb="41">
      <t>シュウガク</t>
    </rPh>
    <rPh sb="41" eb="43">
      <t>シエン</t>
    </rPh>
    <phoneticPr fontId="1"/>
  </si>
  <si>
    <t>神奈川県高校生修学支援等基金</t>
    <rPh sb="0" eb="4">
      <t>カナガワケン</t>
    </rPh>
    <rPh sb="4" eb="6">
      <t>コウコウ</t>
    </rPh>
    <rPh sb="6" eb="7">
      <t>セイ</t>
    </rPh>
    <rPh sb="7" eb="8">
      <t>シュウ</t>
    </rPh>
    <rPh sb="8" eb="9">
      <t>ガク</t>
    </rPh>
    <rPh sb="9" eb="11">
      <t>シエン</t>
    </rPh>
    <rPh sb="11" eb="12">
      <t>トウ</t>
    </rPh>
    <rPh sb="12" eb="14">
      <t>キキン</t>
    </rPh>
    <phoneticPr fontId="1"/>
  </si>
  <si>
    <t>富山県高等学校生徒修学等支援臨時特例基金</t>
    <rPh sb="0" eb="3">
      <t>トヤマケン</t>
    </rPh>
    <rPh sb="3" eb="5">
      <t>コウトウ</t>
    </rPh>
    <rPh sb="5" eb="7">
      <t>ガッコウ</t>
    </rPh>
    <rPh sb="7" eb="9">
      <t>セイト</t>
    </rPh>
    <rPh sb="9" eb="12">
      <t>シュウガクトウ</t>
    </rPh>
    <rPh sb="12" eb="14">
      <t>シエン</t>
    </rPh>
    <rPh sb="14" eb="16">
      <t>リンジ</t>
    </rPh>
    <rPh sb="16" eb="18">
      <t>トクレイ</t>
    </rPh>
    <rPh sb="18" eb="20">
      <t>キキン</t>
    </rPh>
    <phoneticPr fontId="1"/>
  </si>
  <si>
    <t>被災した幼児、児童又は生徒の就園、就学等を支援し、もって教育の機会の確保に資する。</t>
    <rPh sb="0" eb="2">
      <t>ヒサイ</t>
    </rPh>
    <rPh sb="4" eb="6">
      <t>ヨウジ</t>
    </rPh>
    <rPh sb="7" eb="9">
      <t>ジドウ</t>
    </rPh>
    <rPh sb="9" eb="10">
      <t>マタ</t>
    </rPh>
    <rPh sb="11" eb="13">
      <t>セイト</t>
    </rPh>
    <rPh sb="14" eb="16">
      <t>シュウエン</t>
    </rPh>
    <rPh sb="17" eb="20">
      <t>シュウガクトウ</t>
    </rPh>
    <rPh sb="21" eb="23">
      <t>シエン</t>
    </rPh>
    <rPh sb="28" eb="30">
      <t>キョウイク</t>
    </rPh>
    <rPh sb="31" eb="33">
      <t>キカイ</t>
    </rPh>
    <rPh sb="34" eb="36">
      <t>カクホ</t>
    </rPh>
    <rPh sb="37" eb="38">
      <t>シ</t>
    </rPh>
    <phoneticPr fontId="1"/>
  </si>
  <si>
    <t>東日本大震災により修学が困難な高等学校等の生徒等に対して授業料及び入学金の減免並びに奨学資金の貸与を行う事業その他修学を支援する事業</t>
    <rPh sb="0" eb="1">
      <t>ヒガシ</t>
    </rPh>
    <rPh sb="1" eb="3">
      <t>ニッポン</t>
    </rPh>
    <rPh sb="3" eb="6">
      <t>ダイシンサイ</t>
    </rPh>
    <phoneticPr fontId="1"/>
  </si>
  <si>
    <t>山梨県高校生修学支援等基金</t>
    <rPh sb="0" eb="3">
      <t>ヤマナシケン</t>
    </rPh>
    <rPh sb="3" eb="6">
      <t>コウコウセイ</t>
    </rPh>
    <rPh sb="6" eb="8">
      <t>シュウガク</t>
    </rPh>
    <rPh sb="8" eb="10">
      <t>シエン</t>
    </rPh>
    <rPh sb="10" eb="11">
      <t>トウ</t>
    </rPh>
    <rPh sb="11" eb="13">
      <t>キキン</t>
    </rPh>
    <phoneticPr fontId="1"/>
  </si>
  <si>
    <t>長野県高校生修学支援基金</t>
    <rPh sb="0" eb="3">
      <t>ナガノケン</t>
    </rPh>
    <rPh sb="3" eb="6">
      <t>コウコウセイ</t>
    </rPh>
    <rPh sb="6" eb="8">
      <t>シュウガク</t>
    </rPh>
    <rPh sb="8" eb="10">
      <t>シエン</t>
    </rPh>
    <rPh sb="10" eb="12">
      <t>キキン</t>
    </rPh>
    <phoneticPr fontId="1"/>
  </si>
  <si>
    <t>被災幼児就園支援事業、被災児童生徒就学援助事業、被災児童生徒等特別支援教育就学奨励事業及び私立学校授業料等減免事業</t>
    <rPh sb="0" eb="2">
      <t>ヒサイ</t>
    </rPh>
    <rPh sb="2" eb="4">
      <t>ヨウジ</t>
    </rPh>
    <rPh sb="4" eb="6">
      <t>シュウエン</t>
    </rPh>
    <rPh sb="6" eb="8">
      <t>シエン</t>
    </rPh>
    <rPh sb="8" eb="10">
      <t>ジギョウ</t>
    </rPh>
    <rPh sb="11" eb="13">
      <t>ヒサイ</t>
    </rPh>
    <rPh sb="13" eb="15">
      <t>ジドウ</t>
    </rPh>
    <rPh sb="15" eb="17">
      <t>セイト</t>
    </rPh>
    <rPh sb="17" eb="19">
      <t>シュウガク</t>
    </rPh>
    <rPh sb="19" eb="21">
      <t>エンジョ</t>
    </rPh>
    <rPh sb="21" eb="23">
      <t>ジギョウ</t>
    </rPh>
    <rPh sb="24" eb="26">
      <t>ヒサイ</t>
    </rPh>
    <rPh sb="26" eb="28">
      <t>ジドウ</t>
    </rPh>
    <rPh sb="28" eb="30">
      <t>セイト</t>
    </rPh>
    <rPh sb="30" eb="31">
      <t>トウ</t>
    </rPh>
    <rPh sb="31" eb="33">
      <t>トクベツ</t>
    </rPh>
    <rPh sb="33" eb="35">
      <t>シエン</t>
    </rPh>
    <rPh sb="35" eb="37">
      <t>キョウイク</t>
    </rPh>
    <rPh sb="37" eb="39">
      <t>シュウガク</t>
    </rPh>
    <rPh sb="39" eb="41">
      <t>ショウレイ</t>
    </rPh>
    <rPh sb="41" eb="43">
      <t>ジギョウ</t>
    </rPh>
    <rPh sb="43" eb="44">
      <t>オヨ</t>
    </rPh>
    <rPh sb="45" eb="47">
      <t>シリツ</t>
    </rPh>
    <rPh sb="47" eb="49">
      <t>ガッコウ</t>
    </rPh>
    <rPh sb="49" eb="52">
      <t>ジュギョウリョウ</t>
    </rPh>
    <rPh sb="52" eb="53">
      <t>トウ</t>
    </rPh>
    <rPh sb="53" eb="55">
      <t>ゲンメン</t>
    </rPh>
    <rPh sb="55" eb="57">
      <t>ジギョウ</t>
    </rPh>
    <phoneticPr fontId="1"/>
  </si>
  <si>
    <t>岐阜県高等学校授業料減免事業等支援臨時特例基金</t>
    <rPh sb="0" eb="3">
      <t>ギフケン</t>
    </rPh>
    <rPh sb="3" eb="5">
      <t>コウトウ</t>
    </rPh>
    <rPh sb="5" eb="7">
      <t>ガッコウ</t>
    </rPh>
    <rPh sb="7" eb="10">
      <t>ジュギョウリョウ</t>
    </rPh>
    <rPh sb="10" eb="12">
      <t>ゲンメン</t>
    </rPh>
    <rPh sb="12" eb="14">
      <t>ジギョウ</t>
    </rPh>
    <rPh sb="14" eb="15">
      <t>トウ</t>
    </rPh>
    <rPh sb="15" eb="17">
      <t>シエン</t>
    </rPh>
    <rPh sb="17" eb="19">
      <t>リンジ</t>
    </rPh>
    <rPh sb="19" eb="21">
      <t>トクレイ</t>
    </rPh>
    <rPh sb="21" eb="23">
      <t>キキン</t>
    </rPh>
    <phoneticPr fontId="1"/>
  </si>
  <si>
    <t>東日本大震災により被災し、経済的理由により就学が困難な幼児、児童又は生徒に対する就学支援することにより就学の機会の確保を図る。</t>
    <rPh sb="0" eb="1">
      <t>ヒガシ</t>
    </rPh>
    <rPh sb="1" eb="3">
      <t>ニホン</t>
    </rPh>
    <rPh sb="3" eb="6">
      <t>ダイシンサイ</t>
    </rPh>
    <rPh sb="9" eb="11">
      <t>ヒサイ</t>
    </rPh>
    <rPh sb="13" eb="16">
      <t>ケイザイテキ</t>
    </rPh>
    <rPh sb="16" eb="18">
      <t>リユウ</t>
    </rPh>
    <rPh sb="21" eb="23">
      <t>シュウガク</t>
    </rPh>
    <rPh sb="24" eb="26">
      <t>コンナン</t>
    </rPh>
    <rPh sb="27" eb="29">
      <t>ヨウジ</t>
    </rPh>
    <rPh sb="30" eb="32">
      <t>ジドウ</t>
    </rPh>
    <rPh sb="32" eb="33">
      <t>マタ</t>
    </rPh>
    <rPh sb="34" eb="36">
      <t>セイト</t>
    </rPh>
    <rPh sb="37" eb="38">
      <t>タイ</t>
    </rPh>
    <rPh sb="40" eb="42">
      <t>シュウガク</t>
    </rPh>
    <rPh sb="42" eb="44">
      <t>シエン</t>
    </rPh>
    <rPh sb="51" eb="53">
      <t>シュウガク</t>
    </rPh>
    <rPh sb="54" eb="56">
      <t>キカイ</t>
    </rPh>
    <rPh sb="57" eb="59">
      <t>カクホ</t>
    </rPh>
    <rPh sb="60" eb="61">
      <t>ハカ</t>
    </rPh>
    <phoneticPr fontId="1"/>
  </si>
  <si>
    <t>静岡県高校生修学支援基金</t>
    <phoneticPr fontId="18"/>
  </si>
  <si>
    <t>三重県高校生修学支援臨時特例基金</t>
    <rPh sb="0" eb="3">
      <t>ミエケン</t>
    </rPh>
    <rPh sb="3" eb="6">
      <t>コウコウセイ</t>
    </rPh>
    <rPh sb="6" eb="8">
      <t>シュウガク</t>
    </rPh>
    <rPh sb="8" eb="10">
      <t>シエン</t>
    </rPh>
    <rPh sb="10" eb="12">
      <t>リンジ</t>
    </rPh>
    <rPh sb="12" eb="14">
      <t>トクレイ</t>
    </rPh>
    <rPh sb="14" eb="16">
      <t>キキン</t>
    </rPh>
    <phoneticPr fontId="1"/>
  </si>
  <si>
    <t>国から交付される高等学校授業料減免事業等支援臨時特例交付金及び被災児童生徒就学支援等臨時特例交付金により、経済的な理由により高等学校等における修学が困難な者の教育機会の確保に資する</t>
    <phoneticPr fontId="1"/>
  </si>
  <si>
    <t>東日本大震災（平成二十三年三月十一日に発生した東北地方太平洋沖地震及びこれに伴う原子力発電所の事故による災害をいう。）により被害を受けた者であって経済的な理由により就学が困難なものの教育の機会を確保するために実施する就学の支援に係る事業</t>
    <phoneticPr fontId="1"/>
  </si>
  <si>
    <t>滋賀県高等学校授業料減免事業等支援臨時特例基金</t>
    <phoneticPr fontId="1"/>
  </si>
  <si>
    <t>東日本大震災により被害を受け、修学等が困難となった生徒等に対する支援</t>
    <phoneticPr fontId="1"/>
  </si>
  <si>
    <t>大阪府高校生修学等支援基金</t>
    <phoneticPr fontId="1"/>
  </si>
  <si>
    <t>経済的理由によって修学が困難な高等学校等の生徒の教育の機会の確保に資するとともに、東日本大震災の被災者で経済的理由によって就学等が困難となった児童、生徒等を支援する</t>
  </si>
  <si>
    <t>奈良県高等学校等修学等支援基金</t>
    <phoneticPr fontId="1"/>
  </si>
  <si>
    <t>基金を造成、活用し、東日本大震災により被災し、経済的理由により就学困難な幼児、児童又は生徒の教育機会の確保に資する。</t>
    <rPh sb="6" eb="8">
      <t>カツヨウ</t>
    </rPh>
    <phoneticPr fontId="1"/>
  </si>
  <si>
    <t>和歌山県高等学校等修学支援対策基金</t>
    <rPh sb="0" eb="4">
      <t>ワカヤマケン</t>
    </rPh>
    <rPh sb="4" eb="6">
      <t>コウトウ</t>
    </rPh>
    <rPh sb="6" eb="8">
      <t>ガッコウ</t>
    </rPh>
    <rPh sb="8" eb="9">
      <t>トウ</t>
    </rPh>
    <rPh sb="9" eb="11">
      <t>シュウガク</t>
    </rPh>
    <rPh sb="11" eb="13">
      <t>シエン</t>
    </rPh>
    <rPh sb="13" eb="15">
      <t>タイサク</t>
    </rPh>
    <rPh sb="15" eb="17">
      <t>キキン</t>
    </rPh>
    <phoneticPr fontId="1"/>
  </si>
  <si>
    <t>東日本大震災により被災した私立の学校の在学する幼児、児童又は生徒の授業料等の減免措置に係る事業、高等学校に在学する生徒に係る奨学金事業その他幼児、児童又は生徒の教育機会の確保に資するための事業</t>
    <rPh sb="0" eb="3">
      <t>ヒガシニッポン</t>
    </rPh>
    <rPh sb="3" eb="6">
      <t>ダイシンサイ</t>
    </rPh>
    <rPh sb="9" eb="11">
      <t>ヒサイ</t>
    </rPh>
    <rPh sb="13" eb="15">
      <t>ワタクシリツ</t>
    </rPh>
    <rPh sb="16" eb="18">
      <t>ガッコウ</t>
    </rPh>
    <rPh sb="19" eb="21">
      <t>ザイガク</t>
    </rPh>
    <rPh sb="23" eb="25">
      <t>ヨウジ</t>
    </rPh>
    <rPh sb="26" eb="28">
      <t>ジドウ</t>
    </rPh>
    <rPh sb="28" eb="29">
      <t>マタ</t>
    </rPh>
    <rPh sb="30" eb="32">
      <t>セイト</t>
    </rPh>
    <rPh sb="33" eb="36">
      <t>ジュギョウリョウ</t>
    </rPh>
    <rPh sb="36" eb="37">
      <t>トウ</t>
    </rPh>
    <rPh sb="38" eb="40">
      <t>ゲンメン</t>
    </rPh>
    <rPh sb="40" eb="42">
      <t>ソチ</t>
    </rPh>
    <rPh sb="43" eb="44">
      <t>カカ</t>
    </rPh>
    <rPh sb="45" eb="47">
      <t>ジギョウ</t>
    </rPh>
    <rPh sb="48" eb="50">
      <t>コウトウ</t>
    </rPh>
    <rPh sb="50" eb="52">
      <t>ガッコウ</t>
    </rPh>
    <rPh sb="53" eb="55">
      <t>ザイガク</t>
    </rPh>
    <rPh sb="57" eb="59">
      <t>セイト</t>
    </rPh>
    <rPh sb="60" eb="61">
      <t>カカ</t>
    </rPh>
    <rPh sb="62" eb="65">
      <t>ショウガクキン</t>
    </rPh>
    <rPh sb="65" eb="67">
      <t>ジギョウ</t>
    </rPh>
    <rPh sb="69" eb="70">
      <t>タ</t>
    </rPh>
    <rPh sb="70" eb="72">
      <t>ヨウジ</t>
    </rPh>
    <rPh sb="73" eb="75">
      <t>ジドウ</t>
    </rPh>
    <rPh sb="75" eb="76">
      <t>マタ</t>
    </rPh>
    <rPh sb="77" eb="79">
      <t>セイト</t>
    </rPh>
    <rPh sb="80" eb="82">
      <t>キョウイク</t>
    </rPh>
    <rPh sb="82" eb="84">
      <t>キカイ</t>
    </rPh>
    <rPh sb="85" eb="87">
      <t>カクホ</t>
    </rPh>
    <rPh sb="88" eb="89">
      <t>シ</t>
    </rPh>
    <rPh sb="94" eb="96">
      <t>ジギョウ</t>
    </rPh>
    <phoneticPr fontId="1"/>
  </si>
  <si>
    <t>鳥取県授業料減免・奨学金等基金</t>
    <phoneticPr fontId="1"/>
  </si>
  <si>
    <t>島根県高等学校奨学金事業等支援臨時特例基金条例</t>
    <rPh sb="0" eb="3">
      <t>シマネケン</t>
    </rPh>
    <rPh sb="3" eb="5">
      <t>コウトウ</t>
    </rPh>
    <rPh sb="5" eb="7">
      <t>ガッコウ</t>
    </rPh>
    <rPh sb="7" eb="10">
      <t>ショウガクキン</t>
    </rPh>
    <rPh sb="10" eb="12">
      <t>ジギョウ</t>
    </rPh>
    <rPh sb="12" eb="13">
      <t>トウ</t>
    </rPh>
    <rPh sb="13" eb="15">
      <t>シエン</t>
    </rPh>
    <rPh sb="15" eb="17">
      <t>リンジ</t>
    </rPh>
    <rPh sb="17" eb="19">
      <t>トクレイ</t>
    </rPh>
    <rPh sb="19" eb="21">
      <t>キキン</t>
    </rPh>
    <rPh sb="21" eb="23">
      <t>ジョウレイ</t>
    </rPh>
    <phoneticPr fontId="1"/>
  </si>
  <si>
    <t>東日本大震災により被災した児童、生徒等に係る就学の援助等を行う</t>
    <rPh sb="0" eb="3">
      <t>ヒガシニホン</t>
    </rPh>
    <rPh sb="3" eb="6">
      <t>ダイシンサイ</t>
    </rPh>
    <rPh sb="9" eb="11">
      <t>ヒサイ</t>
    </rPh>
    <rPh sb="13" eb="15">
      <t>ジドウ</t>
    </rPh>
    <rPh sb="16" eb="18">
      <t>セイト</t>
    </rPh>
    <rPh sb="18" eb="19">
      <t>トウ</t>
    </rPh>
    <rPh sb="20" eb="21">
      <t>カカ</t>
    </rPh>
    <rPh sb="22" eb="24">
      <t>シュウガク</t>
    </rPh>
    <rPh sb="25" eb="27">
      <t>エンジョ</t>
    </rPh>
    <rPh sb="27" eb="28">
      <t>トウ</t>
    </rPh>
    <rPh sb="29" eb="30">
      <t>オコナ</t>
    </rPh>
    <phoneticPr fontId="1"/>
  </si>
  <si>
    <t>岡山県高等学校授業料減免事業等支援臨時特例基金</t>
    <rPh sb="0" eb="3">
      <t>オカヤマケン</t>
    </rPh>
    <rPh sb="3" eb="5">
      <t>コウトウ</t>
    </rPh>
    <rPh sb="5" eb="7">
      <t>ガッコウ</t>
    </rPh>
    <rPh sb="7" eb="10">
      <t>ジュギョウリョウ</t>
    </rPh>
    <rPh sb="10" eb="12">
      <t>ゲンメン</t>
    </rPh>
    <rPh sb="12" eb="14">
      <t>ジギョウ</t>
    </rPh>
    <rPh sb="14" eb="15">
      <t>トウ</t>
    </rPh>
    <rPh sb="15" eb="17">
      <t>シエン</t>
    </rPh>
    <rPh sb="17" eb="19">
      <t>リンジ</t>
    </rPh>
    <rPh sb="19" eb="21">
      <t>トクレイ</t>
    </rPh>
    <rPh sb="21" eb="23">
      <t>キキン</t>
    </rPh>
    <phoneticPr fontId="1"/>
  </si>
  <si>
    <t>東日本大震災によって就学が困難となった幼児、児童及び生徒に係る就学を支援する事業</t>
    <phoneticPr fontId="1"/>
  </si>
  <si>
    <t>広島県高等学校授業料減免等事業基金</t>
    <rPh sb="0" eb="3">
      <t>ヒロシマケン</t>
    </rPh>
    <rPh sb="3" eb="5">
      <t>コウトウ</t>
    </rPh>
    <rPh sb="5" eb="7">
      <t>ガッコウ</t>
    </rPh>
    <rPh sb="7" eb="10">
      <t>ジュギョウリョウ</t>
    </rPh>
    <rPh sb="10" eb="12">
      <t>ゲンメン</t>
    </rPh>
    <rPh sb="12" eb="13">
      <t>トウ</t>
    </rPh>
    <rPh sb="13" eb="15">
      <t>ジギョウ</t>
    </rPh>
    <rPh sb="15" eb="17">
      <t>キキン</t>
    </rPh>
    <phoneticPr fontId="1"/>
  </si>
  <si>
    <t>山口県高等学校授業料減免事業等臨時特例基金</t>
    <rPh sb="0" eb="3">
      <t>ヤマグチケン</t>
    </rPh>
    <rPh sb="3" eb="5">
      <t>コウトウ</t>
    </rPh>
    <rPh sb="5" eb="7">
      <t>ガッコウ</t>
    </rPh>
    <rPh sb="7" eb="10">
      <t>ジュギョウリョウ</t>
    </rPh>
    <rPh sb="10" eb="12">
      <t>ゲンメン</t>
    </rPh>
    <rPh sb="12" eb="14">
      <t>ジギョウ</t>
    </rPh>
    <rPh sb="14" eb="15">
      <t>トウ</t>
    </rPh>
    <rPh sb="15" eb="17">
      <t>リンジ</t>
    </rPh>
    <rPh sb="17" eb="19">
      <t>トクレイ</t>
    </rPh>
    <rPh sb="19" eb="21">
      <t>キキン</t>
    </rPh>
    <phoneticPr fontId="1"/>
  </si>
  <si>
    <t>東日本大震災（平成２３年３月１１日に発生した東北地方太平洋沖地震及びこれに伴う原子力発電所の事故による災害をいう。）により就学が困難となつた幼児、児童若しくは生徒に対する教育の機会の確保を図ること。</t>
    <rPh sb="0" eb="1">
      <t>ヒガシ</t>
    </rPh>
    <rPh sb="1" eb="3">
      <t>ニホン</t>
    </rPh>
    <rPh sb="3" eb="6">
      <t>ダイシンサイ</t>
    </rPh>
    <rPh sb="7" eb="9">
      <t>ヘイセイ</t>
    </rPh>
    <rPh sb="11" eb="12">
      <t>ネン</t>
    </rPh>
    <rPh sb="13" eb="14">
      <t>ガツ</t>
    </rPh>
    <rPh sb="16" eb="17">
      <t>ニチ</t>
    </rPh>
    <rPh sb="18" eb="20">
      <t>ハッセイ</t>
    </rPh>
    <rPh sb="22" eb="24">
      <t>トウホク</t>
    </rPh>
    <rPh sb="24" eb="26">
      <t>チホウ</t>
    </rPh>
    <rPh sb="26" eb="29">
      <t>タイヘイヨウ</t>
    </rPh>
    <rPh sb="29" eb="30">
      <t>オキ</t>
    </rPh>
    <rPh sb="30" eb="32">
      <t>ジシン</t>
    </rPh>
    <rPh sb="32" eb="33">
      <t>オヨ</t>
    </rPh>
    <rPh sb="37" eb="38">
      <t>トモナ</t>
    </rPh>
    <rPh sb="39" eb="42">
      <t>ゲンシリョク</t>
    </rPh>
    <rPh sb="42" eb="44">
      <t>ハツデン</t>
    </rPh>
    <rPh sb="44" eb="45">
      <t>ショ</t>
    </rPh>
    <rPh sb="46" eb="48">
      <t>ジコ</t>
    </rPh>
    <rPh sb="51" eb="53">
      <t>サイガイ</t>
    </rPh>
    <rPh sb="61" eb="63">
      <t>シュウガク</t>
    </rPh>
    <rPh sb="64" eb="66">
      <t>コンナン</t>
    </rPh>
    <rPh sb="70" eb="72">
      <t>ヨウジ</t>
    </rPh>
    <rPh sb="73" eb="75">
      <t>ジドウ</t>
    </rPh>
    <rPh sb="75" eb="76">
      <t>モ</t>
    </rPh>
    <rPh sb="79" eb="81">
      <t>セイト</t>
    </rPh>
    <rPh sb="82" eb="83">
      <t>タイ</t>
    </rPh>
    <rPh sb="85" eb="87">
      <t>キョウイク</t>
    </rPh>
    <rPh sb="88" eb="90">
      <t>キカイ</t>
    </rPh>
    <rPh sb="91" eb="93">
      <t>カクホ</t>
    </rPh>
    <rPh sb="94" eb="95">
      <t>ハカ</t>
    </rPh>
    <phoneticPr fontId="1"/>
  </si>
  <si>
    <t>徳島県高等学校等修学支援基金</t>
    <rPh sb="0" eb="3">
      <t>トクシマケン</t>
    </rPh>
    <rPh sb="3" eb="5">
      <t>コウトウ</t>
    </rPh>
    <rPh sb="5" eb="7">
      <t>ガッコウ</t>
    </rPh>
    <rPh sb="7" eb="8">
      <t>トウ</t>
    </rPh>
    <rPh sb="8" eb="10">
      <t>シュウガク</t>
    </rPh>
    <rPh sb="10" eb="12">
      <t>シエン</t>
    </rPh>
    <rPh sb="12" eb="14">
      <t>キキン</t>
    </rPh>
    <phoneticPr fontId="18"/>
  </si>
  <si>
    <t>東日本大震災により被災し，経済的理由により就学等が困難な幼児，児童及び生徒の教育の機会の確保に資する事業</t>
    <rPh sb="0" eb="1">
      <t>ヒガシ</t>
    </rPh>
    <rPh sb="1" eb="3">
      <t>ニホン</t>
    </rPh>
    <rPh sb="3" eb="6">
      <t>ダイシンサイ</t>
    </rPh>
    <rPh sb="9" eb="11">
      <t>ヒサイ</t>
    </rPh>
    <rPh sb="13" eb="16">
      <t>ケイザイテキ</t>
    </rPh>
    <rPh sb="16" eb="18">
      <t>リユウ</t>
    </rPh>
    <rPh sb="21" eb="23">
      <t>シュウガク</t>
    </rPh>
    <rPh sb="23" eb="24">
      <t>トウ</t>
    </rPh>
    <rPh sb="25" eb="27">
      <t>コンナン</t>
    </rPh>
    <rPh sb="28" eb="30">
      <t>ヨウジ</t>
    </rPh>
    <rPh sb="31" eb="33">
      <t>ジドウ</t>
    </rPh>
    <rPh sb="33" eb="34">
      <t>オヨ</t>
    </rPh>
    <rPh sb="35" eb="37">
      <t>セイト</t>
    </rPh>
    <rPh sb="38" eb="40">
      <t>キョウイク</t>
    </rPh>
    <rPh sb="41" eb="43">
      <t>キカイ</t>
    </rPh>
    <rPh sb="44" eb="46">
      <t>カクホ</t>
    </rPh>
    <rPh sb="47" eb="48">
      <t>シ</t>
    </rPh>
    <rPh sb="50" eb="52">
      <t>ジギョウ</t>
    </rPh>
    <phoneticPr fontId="18"/>
  </si>
  <si>
    <t>香川県高等学校等修学等支援基金（被災児童生徒就学支援等臨時特例交付金）</t>
    <rPh sb="0" eb="3">
      <t>カガワケン</t>
    </rPh>
    <rPh sb="3" eb="5">
      <t>コウトウ</t>
    </rPh>
    <rPh sb="5" eb="7">
      <t>ガッコウ</t>
    </rPh>
    <rPh sb="7" eb="8">
      <t>トウ</t>
    </rPh>
    <rPh sb="10" eb="11">
      <t>トウ</t>
    </rPh>
    <phoneticPr fontId="1"/>
  </si>
  <si>
    <t>東日本大震災により被災し、香川県内に転入学してきた者のうち経済的理由により就学困難な幼児、児童又は生徒への就学等支援</t>
    <rPh sb="13" eb="15">
      <t>カガワ</t>
    </rPh>
    <rPh sb="15" eb="17">
      <t>ケンナイ</t>
    </rPh>
    <rPh sb="18" eb="21">
      <t>テンニュウガク</t>
    </rPh>
    <rPh sb="25" eb="26">
      <t>シャ</t>
    </rPh>
    <rPh sb="53" eb="55">
      <t>シュウガク</t>
    </rPh>
    <rPh sb="55" eb="56">
      <t>トウ</t>
    </rPh>
    <rPh sb="56" eb="58">
      <t>シエン</t>
    </rPh>
    <phoneticPr fontId="1"/>
  </si>
  <si>
    <t>経済的理由によって修学が困難な生徒等の支援に要する経費に充当する。</t>
    <rPh sb="0" eb="3">
      <t>ケイザイテキ</t>
    </rPh>
    <rPh sb="3" eb="5">
      <t>リユウ</t>
    </rPh>
    <rPh sb="9" eb="11">
      <t>シュウガク</t>
    </rPh>
    <rPh sb="12" eb="14">
      <t>コンナン</t>
    </rPh>
    <rPh sb="15" eb="17">
      <t>セイト</t>
    </rPh>
    <rPh sb="17" eb="18">
      <t>トウ</t>
    </rPh>
    <rPh sb="19" eb="21">
      <t>シエン</t>
    </rPh>
    <rPh sb="22" eb="23">
      <t>ヨウ</t>
    </rPh>
    <rPh sb="25" eb="27">
      <t>ケイヒ</t>
    </rPh>
    <rPh sb="28" eb="30">
      <t>ジュウトウ</t>
    </rPh>
    <phoneticPr fontId="1"/>
  </si>
  <si>
    <t>長崎県高校生修学支援基金</t>
    <rPh sb="0" eb="3">
      <t>ナガサキケン</t>
    </rPh>
    <rPh sb="3" eb="5">
      <t>コウコウ</t>
    </rPh>
    <rPh sb="5" eb="6">
      <t>セイ</t>
    </rPh>
    <rPh sb="6" eb="8">
      <t>シュウガク</t>
    </rPh>
    <rPh sb="8" eb="10">
      <t>シエン</t>
    </rPh>
    <rPh sb="10" eb="12">
      <t>キキン</t>
    </rPh>
    <phoneticPr fontId="18"/>
  </si>
  <si>
    <t>私立高等学校授業料軽減制度及び高等学校奨学金制度を充実し、経済的な理由で修学困難な高等学校等の生徒の教育の機会を確保するとともに、東日本大震災等により被災した幼児、児童及び生徒に対する就学支援を行う。</t>
    <rPh sb="0" eb="2">
      <t>シリツ</t>
    </rPh>
    <rPh sb="2" eb="4">
      <t>コウトウ</t>
    </rPh>
    <rPh sb="4" eb="6">
      <t>ガッコウ</t>
    </rPh>
    <rPh sb="6" eb="8">
      <t>ジュギョウ</t>
    </rPh>
    <rPh sb="8" eb="9">
      <t>リョウ</t>
    </rPh>
    <rPh sb="9" eb="11">
      <t>ケイゲン</t>
    </rPh>
    <rPh sb="11" eb="13">
      <t>セイド</t>
    </rPh>
    <rPh sb="13" eb="14">
      <t>オヨ</t>
    </rPh>
    <rPh sb="15" eb="17">
      <t>コウトウ</t>
    </rPh>
    <rPh sb="17" eb="19">
      <t>ガッコウ</t>
    </rPh>
    <rPh sb="19" eb="22">
      <t>ショウガクキン</t>
    </rPh>
    <rPh sb="22" eb="24">
      <t>セイド</t>
    </rPh>
    <rPh sb="25" eb="27">
      <t>ジュウジツ</t>
    </rPh>
    <rPh sb="29" eb="32">
      <t>ケイザイテキ</t>
    </rPh>
    <rPh sb="33" eb="35">
      <t>リユウ</t>
    </rPh>
    <rPh sb="36" eb="38">
      <t>シュウガク</t>
    </rPh>
    <rPh sb="38" eb="40">
      <t>コンナン</t>
    </rPh>
    <rPh sb="41" eb="43">
      <t>コウトウ</t>
    </rPh>
    <rPh sb="43" eb="45">
      <t>ガッコウ</t>
    </rPh>
    <rPh sb="45" eb="46">
      <t>トウ</t>
    </rPh>
    <rPh sb="47" eb="49">
      <t>セイト</t>
    </rPh>
    <rPh sb="50" eb="52">
      <t>キョウイク</t>
    </rPh>
    <rPh sb="53" eb="55">
      <t>キカイ</t>
    </rPh>
    <rPh sb="56" eb="58">
      <t>カクホ</t>
    </rPh>
    <rPh sb="65" eb="66">
      <t>ヒガシ</t>
    </rPh>
    <rPh sb="66" eb="68">
      <t>ニホン</t>
    </rPh>
    <rPh sb="68" eb="71">
      <t>ダイシンサイ</t>
    </rPh>
    <rPh sb="71" eb="72">
      <t>トウ</t>
    </rPh>
    <rPh sb="75" eb="77">
      <t>ヒサイ</t>
    </rPh>
    <rPh sb="79" eb="81">
      <t>ヨウジ</t>
    </rPh>
    <rPh sb="82" eb="84">
      <t>ジドウ</t>
    </rPh>
    <rPh sb="84" eb="85">
      <t>オヨ</t>
    </rPh>
    <rPh sb="86" eb="88">
      <t>セイト</t>
    </rPh>
    <rPh sb="89" eb="90">
      <t>タイ</t>
    </rPh>
    <rPh sb="92" eb="94">
      <t>シュウガク</t>
    </rPh>
    <rPh sb="94" eb="96">
      <t>シエン</t>
    </rPh>
    <rPh sb="97" eb="98">
      <t>オコナ</t>
    </rPh>
    <phoneticPr fontId="18"/>
  </si>
  <si>
    <t>東日本大震災により被害を受け、経済的理由により修学が困難な幼児、児童及び生徒の教育の機会を確保する。</t>
    <rPh sb="0" eb="1">
      <t>ヒガシ</t>
    </rPh>
    <rPh sb="1" eb="3">
      <t>ニホン</t>
    </rPh>
    <rPh sb="3" eb="6">
      <t>ダイシンサイ</t>
    </rPh>
    <rPh sb="9" eb="11">
      <t>ヒガイ</t>
    </rPh>
    <rPh sb="12" eb="13">
      <t>ウ</t>
    </rPh>
    <rPh sb="15" eb="18">
      <t>ケイザイテキ</t>
    </rPh>
    <rPh sb="18" eb="20">
      <t>リユウ</t>
    </rPh>
    <rPh sb="23" eb="25">
      <t>シュウガク</t>
    </rPh>
    <rPh sb="26" eb="28">
      <t>コンナン</t>
    </rPh>
    <rPh sb="29" eb="31">
      <t>ヨウジ</t>
    </rPh>
    <rPh sb="32" eb="34">
      <t>ジドウ</t>
    </rPh>
    <rPh sb="34" eb="35">
      <t>オヨ</t>
    </rPh>
    <rPh sb="36" eb="38">
      <t>セイト</t>
    </rPh>
    <rPh sb="39" eb="41">
      <t>キョウイク</t>
    </rPh>
    <rPh sb="42" eb="44">
      <t>キカイ</t>
    </rPh>
    <rPh sb="45" eb="47">
      <t>カクホ</t>
    </rPh>
    <phoneticPr fontId="1"/>
  </si>
  <si>
    <t>大分県高校生修学支援基金条例</t>
    <rPh sb="0" eb="3">
      <t>オオイタケン</t>
    </rPh>
    <rPh sb="3" eb="6">
      <t>コウコウセイ</t>
    </rPh>
    <rPh sb="6" eb="8">
      <t>シュウガク</t>
    </rPh>
    <rPh sb="8" eb="10">
      <t>シエン</t>
    </rPh>
    <rPh sb="10" eb="12">
      <t>キキン</t>
    </rPh>
    <rPh sb="12" eb="14">
      <t>ジョウレイ</t>
    </rPh>
    <phoneticPr fontId="1"/>
  </si>
  <si>
    <t>経済的理由により修学困難な高等学校等の生徒への修学の機会の確保と保護者の負担軽減に資する。</t>
    <rPh sb="0" eb="3">
      <t>ケイザイテキ</t>
    </rPh>
    <rPh sb="3" eb="5">
      <t>リユウ</t>
    </rPh>
    <rPh sb="8" eb="10">
      <t>シュウガク</t>
    </rPh>
    <rPh sb="10" eb="12">
      <t>コンナン</t>
    </rPh>
    <rPh sb="13" eb="15">
      <t>コウトウ</t>
    </rPh>
    <rPh sb="15" eb="17">
      <t>ガッコウ</t>
    </rPh>
    <rPh sb="17" eb="18">
      <t>トウ</t>
    </rPh>
    <rPh sb="19" eb="21">
      <t>セイト</t>
    </rPh>
    <rPh sb="23" eb="25">
      <t>シュウガク</t>
    </rPh>
    <rPh sb="26" eb="28">
      <t>キカイ</t>
    </rPh>
    <rPh sb="29" eb="31">
      <t>カクホ</t>
    </rPh>
    <rPh sb="32" eb="35">
      <t>ホゴシャ</t>
    </rPh>
    <rPh sb="36" eb="38">
      <t>フタン</t>
    </rPh>
    <rPh sb="38" eb="40">
      <t>ケイゲン</t>
    </rPh>
    <rPh sb="41" eb="42">
      <t>シ</t>
    </rPh>
    <phoneticPr fontId="1"/>
  </si>
  <si>
    <t>宮崎県高等学校等生徒修学支援基金</t>
    <phoneticPr fontId="1"/>
  </si>
  <si>
    <t>経済的理由により修学困難な高等学校等生徒の教育機会の確保に資するとともに、東日本大震災に被災した幼児、児童及び生徒に対する修学等の支援を行う。</t>
    <rPh sb="0" eb="3">
      <t>ケイザイテキ</t>
    </rPh>
    <rPh sb="3" eb="5">
      <t>リユウ</t>
    </rPh>
    <rPh sb="8" eb="10">
      <t>シュウガク</t>
    </rPh>
    <rPh sb="10" eb="12">
      <t>コンナン</t>
    </rPh>
    <rPh sb="13" eb="15">
      <t>コウトウ</t>
    </rPh>
    <rPh sb="15" eb="17">
      <t>ガッコウ</t>
    </rPh>
    <rPh sb="17" eb="18">
      <t>トウ</t>
    </rPh>
    <rPh sb="18" eb="20">
      <t>セイト</t>
    </rPh>
    <rPh sb="21" eb="23">
      <t>キョウイク</t>
    </rPh>
    <rPh sb="23" eb="25">
      <t>キカイ</t>
    </rPh>
    <rPh sb="26" eb="28">
      <t>カクホ</t>
    </rPh>
    <rPh sb="29" eb="30">
      <t>シ</t>
    </rPh>
    <rPh sb="37" eb="40">
      <t>ヒガシニホン</t>
    </rPh>
    <rPh sb="40" eb="43">
      <t>ダイシンサイ</t>
    </rPh>
    <rPh sb="44" eb="46">
      <t>ヒサイ</t>
    </rPh>
    <rPh sb="48" eb="50">
      <t>ヨウジ</t>
    </rPh>
    <rPh sb="51" eb="53">
      <t>ジドウ</t>
    </rPh>
    <rPh sb="53" eb="54">
      <t>オヨ</t>
    </rPh>
    <rPh sb="55" eb="57">
      <t>セイト</t>
    </rPh>
    <rPh sb="58" eb="59">
      <t>タイ</t>
    </rPh>
    <rPh sb="61" eb="63">
      <t>シュウガク</t>
    </rPh>
    <rPh sb="63" eb="64">
      <t>トウ</t>
    </rPh>
    <rPh sb="65" eb="67">
      <t>シエン</t>
    </rPh>
    <rPh sb="68" eb="69">
      <t>オコナ</t>
    </rPh>
    <phoneticPr fontId="1"/>
  </si>
  <si>
    <t>鹿児島県高等学校授業料減免事業等支援臨時特例基金</t>
    <rPh sb="0" eb="4">
      <t>カゴシマケン</t>
    </rPh>
    <rPh sb="4" eb="6">
      <t>コウトウ</t>
    </rPh>
    <rPh sb="6" eb="8">
      <t>ガッコウ</t>
    </rPh>
    <rPh sb="8" eb="11">
      <t>ジュギョウリョウ</t>
    </rPh>
    <rPh sb="11" eb="13">
      <t>ゲンメン</t>
    </rPh>
    <rPh sb="13" eb="15">
      <t>ジギョウ</t>
    </rPh>
    <rPh sb="15" eb="16">
      <t>トウ</t>
    </rPh>
    <rPh sb="16" eb="18">
      <t>シエン</t>
    </rPh>
    <rPh sb="18" eb="20">
      <t>リンジ</t>
    </rPh>
    <rPh sb="20" eb="22">
      <t>トクレイ</t>
    </rPh>
    <rPh sb="22" eb="24">
      <t>キキン</t>
    </rPh>
    <phoneticPr fontId="1"/>
  </si>
  <si>
    <t>沖縄県高校生及び被災生徒等修学支援基金</t>
    <phoneticPr fontId="1"/>
  </si>
  <si>
    <t>福井県高校生修学等支援基金</t>
    <rPh sb="0" eb="3">
      <t>フクイケン</t>
    </rPh>
    <rPh sb="3" eb="5">
      <t>コウコウ</t>
    </rPh>
    <rPh sb="5" eb="6">
      <t>セイ</t>
    </rPh>
    <rPh sb="6" eb="8">
      <t>シュウガク</t>
    </rPh>
    <rPh sb="8" eb="9">
      <t>トウ</t>
    </rPh>
    <rPh sb="9" eb="11">
      <t>シエン</t>
    </rPh>
    <rPh sb="11" eb="13">
      <t>キキン</t>
    </rPh>
    <phoneticPr fontId="1"/>
  </si>
  <si>
    <t>東日本大震災により被害を受け、就学に困難がある幼児、児童および生徒の支援を図る。</t>
    <rPh sb="0" eb="1">
      <t>ヒガシ</t>
    </rPh>
    <rPh sb="1" eb="3">
      <t>ニホン</t>
    </rPh>
    <rPh sb="3" eb="6">
      <t>ダイシンサイ</t>
    </rPh>
    <rPh sb="9" eb="11">
      <t>ヒガイ</t>
    </rPh>
    <rPh sb="12" eb="13">
      <t>ウ</t>
    </rPh>
    <rPh sb="15" eb="17">
      <t>シュウガク</t>
    </rPh>
    <rPh sb="18" eb="20">
      <t>コンナン</t>
    </rPh>
    <rPh sb="23" eb="25">
      <t>ヨウジ</t>
    </rPh>
    <rPh sb="26" eb="28">
      <t>ジドウ</t>
    </rPh>
    <rPh sb="31" eb="33">
      <t>セイト</t>
    </rPh>
    <rPh sb="34" eb="36">
      <t>シエン</t>
    </rPh>
    <rPh sb="37" eb="38">
      <t>ハカ</t>
    </rPh>
    <phoneticPr fontId="1"/>
  </si>
  <si>
    <t>京都府高等学校修学等支援基金</t>
    <phoneticPr fontId="1"/>
  </si>
  <si>
    <t>被災生徒等に対して、私立学校が実施する授業料等の減免等や、市町村が実施する就学援助事業や幼稚園就園奨励事業などに補助金を交付した。</t>
    <rPh sb="6" eb="7">
      <t>タイ</t>
    </rPh>
    <rPh sb="10" eb="12">
      <t>シリツ</t>
    </rPh>
    <rPh sb="12" eb="14">
      <t>ガッコウ</t>
    </rPh>
    <rPh sb="15" eb="17">
      <t>ジッシ</t>
    </rPh>
    <rPh sb="19" eb="22">
      <t>ジュギョウリョウ</t>
    </rPh>
    <rPh sb="22" eb="23">
      <t>トウ</t>
    </rPh>
    <rPh sb="24" eb="26">
      <t>ゲンメン</t>
    </rPh>
    <rPh sb="26" eb="27">
      <t>トウ</t>
    </rPh>
    <rPh sb="29" eb="32">
      <t>シチョウソン</t>
    </rPh>
    <rPh sb="33" eb="35">
      <t>ジッシ</t>
    </rPh>
    <rPh sb="37" eb="39">
      <t>シュウガク</t>
    </rPh>
    <rPh sb="39" eb="41">
      <t>エンジョ</t>
    </rPh>
    <rPh sb="41" eb="43">
      <t>ジギョウ</t>
    </rPh>
    <rPh sb="44" eb="47">
      <t>ヨウチエン</t>
    </rPh>
    <rPh sb="47" eb="49">
      <t>シュウエン</t>
    </rPh>
    <rPh sb="49" eb="51">
      <t>ショウレイ</t>
    </rPh>
    <rPh sb="51" eb="53">
      <t>ジギョウ</t>
    </rPh>
    <rPh sb="56" eb="58">
      <t>ホジョ</t>
    </rPh>
    <rPh sb="58" eb="59">
      <t>キン</t>
    </rPh>
    <rPh sb="60" eb="62">
      <t>コウフ</t>
    </rPh>
    <phoneticPr fontId="1"/>
  </si>
  <si>
    <t>東日本大震災により就学等が困難となった幼児・児童・生徒への就学を支援する</t>
    <rPh sb="0" eb="3">
      <t>ヒガシニホン</t>
    </rPh>
    <rPh sb="3" eb="6">
      <t>ダイシンサイ</t>
    </rPh>
    <rPh sb="9" eb="11">
      <t>シュウガク</t>
    </rPh>
    <rPh sb="11" eb="12">
      <t>トウ</t>
    </rPh>
    <rPh sb="13" eb="15">
      <t>コンナン</t>
    </rPh>
    <rPh sb="19" eb="21">
      <t>ヨウジ</t>
    </rPh>
    <rPh sb="22" eb="24">
      <t>ジドウ</t>
    </rPh>
    <rPh sb="25" eb="27">
      <t>セイト</t>
    </rPh>
    <rPh sb="29" eb="31">
      <t>シュウガク</t>
    </rPh>
    <rPh sb="32" eb="34">
      <t>シエン</t>
    </rPh>
    <phoneticPr fontId="1"/>
  </si>
  <si>
    <t>熊本県高校生等修学等支援基金</t>
    <rPh sb="3" eb="6">
      <t>コウコウセイ</t>
    </rPh>
    <rPh sb="6" eb="7">
      <t>トウ</t>
    </rPh>
    <rPh sb="7" eb="9">
      <t>シュウガク</t>
    </rPh>
    <rPh sb="9" eb="10">
      <t>トウ</t>
    </rPh>
    <rPh sb="10" eb="12">
      <t>シエン</t>
    </rPh>
    <rPh sb="12" eb="14">
      <t>キキン</t>
    </rPh>
    <phoneticPr fontId="1"/>
  </si>
  <si>
    <t>経済的理由により修学困難な高等学校等に在学する生徒並びに東日本大震災により被災し、経済的理由により就学等が困難な幼児、児童及び生徒の教育の機会の確保を図る。</t>
    <rPh sb="0" eb="3">
      <t>ケイザイテキ</t>
    </rPh>
    <rPh sb="3" eb="5">
      <t>リユウ</t>
    </rPh>
    <rPh sb="8" eb="10">
      <t>シュウガク</t>
    </rPh>
    <rPh sb="10" eb="12">
      <t>コンナン</t>
    </rPh>
    <rPh sb="13" eb="15">
      <t>コウトウ</t>
    </rPh>
    <rPh sb="15" eb="17">
      <t>ガッコウ</t>
    </rPh>
    <rPh sb="17" eb="18">
      <t>トウ</t>
    </rPh>
    <rPh sb="19" eb="21">
      <t>ザイガク</t>
    </rPh>
    <rPh sb="23" eb="25">
      <t>セイト</t>
    </rPh>
    <rPh sb="25" eb="26">
      <t>ナラ</t>
    </rPh>
    <rPh sb="28" eb="31">
      <t>ヒガシニホン</t>
    </rPh>
    <rPh sb="31" eb="34">
      <t>ダイシンサイ</t>
    </rPh>
    <rPh sb="37" eb="39">
      <t>ヒサイ</t>
    </rPh>
    <rPh sb="41" eb="44">
      <t>ケイザイテキ</t>
    </rPh>
    <rPh sb="44" eb="46">
      <t>リユウ</t>
    </rPh>
    <rPh sb="49" eb="51">
      <t>シュウガク</t>
    </rPh>
    <rPh sb="51" eb="52">
      <t>ナド</t>
    </rPh>
    <rPh sb="53" eb="55">
      <t>コンナン</t>
    </rPh>
    <rPh sb="56" eb="58">
      <t>ヨウジ</t>
    </rPh>
    <rPh sb="59" eb="61">
      <t>ジドウ</t>
    </rPh>
    <rPh sb="61" eb="62">
      <t>オヨ</t>
    </rPh>
    <rPh sb="63" eb="65">
      <t>セイト</t>
    </rPh>
    <rPh sb="66" eb="68">
      <t>キョウイク</t>
    </rPh>
    <rPh sb="69" eb="71">
      <t>キカイ</t>
    </rPh>
    <rPh sb="72" eb="74">
      <t>カクホ</t>
    </rPh>
    <rPh sb="75" eb="76">
      <t>ハカ</t>
    </rPh>
    <phoneticPr fontId="1"/>
  </si>
  <si>
    <t>東日本大震災により被災し，経済的理由により就学が困難な幼稚園，小学校又は中学校等の幼児，児童又は生徒の教育機会の確保に資する。</t>
    <rPh sb="0" eb="1">
      <t>ヒガシ</t>
    </rPh>
    <phoneticPr fontId="1"/>
  </si>
  <si>
    <t>東日本大震災により被災した児童・生徒等を支援する。</t>
    <rPh sb="0" eb="3">
      <t>ヒガシニホン</t>
    </rPh>
    <rPh sb="3" eb="6">
      <t>ダイシンサイ</t>
    </rPh>
    <rPh sb="9" eb="11">
      <t>ヒサイ</t>
    </rPh>
    <rPh sb="13" eb="15">
      <t>ジドウ</t>
    </rPh>
    <rPh sb="16" eb="18">
      <t>セイト</t>
    </rPh>
    <rPh sb="18" eb="19">
      <t>トウ</t>
    </rPh>
    <rPh sb="20" eb="22">
      <t>シエン</t>
    </rPh>
    <phoneticPr fontId="1"/>
  </si>
  <si>
    <t>経済的理由により修学が困難となる高等学校の生徒等の教育の機会の確保に資する事業</t>
    <phoneticPr fontId="1"/>
  </si>
  <si>
    <t>東日本大震災により経済的に修学困難となった者への就学支援事業。</t>
    <rPh sb="0" eb="3">
      <t>ヒガシニホン</t>
    </rPh>
    <rPh sb="3" eb="6">
      <t>ダイシンサイ</t>
    </rPh>
    <rPh sb="9" eb="12">
      <t>ケイザイテキ</t>
    </rPh>
    <rPh sb="13" eb="15">
      <t>シュウガク</t>
    </rPh>
    <rPh sb="15" eb="17">
      <t>コンナン</t>
    </rPh>
    <rPh sb="21" eb="22">
      <t>モノ</t>
    </rPh>
    <rPh sb="24" eb="26">
      <t>シュウガク</t>
    </rPh>
    <rPh sb="26" eb="28">
      <t>シエン</t>
    </rPh>
    <rPh sb="28" eb="30">
      <t>ジギョウ</t>
    </rPh>
    <phoneticPr fontId="1"/>
  </si>
  <si>
    <t>福岡県高校生修学支援基金</t>
    <rPh sb="0" eb="3">
      <t>フクオカケン</t>
    </rPh>
    <rPh sb="3" eb="6">
      <t>コウコウセイ</t>
    </rPh>
    <rPh sb="6" eb="8">
      <t>シュウガク</t>
    </rPh>
    <rPh sb="8" eb="10">
      <t>シエン</t>
    </rPh>
    <rPh sb="10" eb="12">
      <t>キキン</t>
    </rPh>
    <phoneticPr fontId="1"/>
  </si>
  <si>
    <t>佐賀県高等学校等修学等支援基金</t>
    <phoneticPr fontId="1"/>
  </si>
  <si>
    <t>平成23年3月11日に発生した東北地方太平洋沖地震及びこれに伴う原子力発電所の事故による災害により被害を受けた幼児、児童又は生徒であって経済的理由により就学等が困難なものに対する教育の機会の確保を図るため、基金を交付する。</t>
    <phoneticPr fontId="1"/>
  </si>
  <si>
    <t>新潟県授業料減免等臨時特例基金</t>
    <rPh sb="0" eb="3">
      <t>ニイガタケン</t>
    </rPh>
    <rPh sb="3" eb="6">
      <t>ジュギョウリョウ</t>
    </rPh>
    <rPh sb="6" eb="8">
      <t>ゲンメン</t>
    </rPh>
    <rPh sb="8" eb="9">
      <t>トウ</t>
    </rPh>
    <rPh sb="9" eb="11">
      <t>リンジ</t>
    </rPh>
    <rPh sb="11" eb="13">
      <t>トクレイ</t>
    </rPh>
    <rPh sb="13" eb="15">
      <t>キキン</t>
    </rPh>
    <phoneticPr fontId="1"/>
  </si>
  <si>
    <t>経済状況の悪化又は東日本大震災による被害に伴い修学困難となった者の教育の機会の確保</t>
    <rPh sb="0" eb="2">
      <t>ケイザイ</t>
    </rPh>
    <rPh sb="2" eb="4">
      <t>ジョウキョウ</t>
    </rPh>
    <rPh sb="5" eb="7">
      <t>アッカ</t>
    </rPh>
    <rPh sb="7" eb="8">
      <t>マタ</t>
    </rPh>
    <rPh sb="9" eb="12">
      <t>ヒガシニホン</t>
    </rPh>
    <rPh sb="12" eb="15">
      <t>ダイシンサイ</t>
    </rPh>
    <rPh sb="18" eb="20">
      <t>ヒガイ</t>
    </rPh>
    <rPh sb="21" eb="22">
      <t>トモナ</t>
    </rPh>
    <rPh sb="23" eb="25">
      <t>シュウガク</t>
    </rPh>
    <rPh sb="25" eb="27">
      <t>コンナン</t>
    </rPh>
    <rPh sb="31" eb="32">
      <t>モノ</t>
    </rPh>
    <rPh sb="33" eb="35">
      <t>キョウイク</t>
    </rPh>
    <rPh sb="36" eb="38">
      <t>キカイ</t>
    </rPh>
    <rPh sb="39" eb="41">
      <t>カクホ</t>
    </rPh>
    <phoneticPr fontId="1"/>
  </si>
  <si>
    <t>福島県修学等支援基金</t>
    <phoneticPr fontId="1"/>
  </si>
  <si>
    <t>経済的理由により修学、就園又は就学が困難な幼児、児童又は生徒の修学、就園又は就学の支援。</t>
    <rPh sb="0" eb="3">
      <t>ケイザイテキ</t>
    </rPh>
    <rPh sb="3" eb="5">
      <t>リユウ</t>
    </rPh>
    <phoneticPr fontId="1"/>
  </si>
  <si>
    <t>千葉県高校生修学等支援臨時特例基金</t>
    <rPh sb="0" eb="3">
      <t>チバケン</t>
    </rPh>
    <rPh sb="3" eb="6">
      <t>コウコウセイ</t>
    </rPh>
    <rPh sb="6" eb="8">
      <t>シュウガク</t>
    </rPh>
    <rPh sb="8" eb="9">
      <t>トウ</t>
    </rPh>
    <rPh sb="9" eb="11">
      <t>シエン</t>
    </rPh>
    <rPh sb="11" eb="13">
      <t>リンジ</t>
    </rPh>
    <rPh sb="13" eb="15">
      <t>トクレイ</t>
    </rPh>
    <rPh sb="15" eb="17">
      <t>キキン</t>
    </rPh>
    <phoneticPr fontId="1"/>
  </si>
  <si>
    <t>私立高等学校等に在学する者に係る授業料・入学金の減免に要する費用の助成、高等学校等に在学する者に対し修学上必要な学資の貸付、東日本大震災による被害を受けた幼児・児童・生徒の就学の支援を行う。</t>
    <rPh sb="0" eb="2">
      <t>シリツ</t>
    </rPh>
    <rPh sb="2" eb="4">
      <t>コウトウ</t>
    </rPh>
    <rPh sb="4" eb="6">
      <t>ガッコウ</t>
    </rPh>
    <rPh sb="6" eb="7">
      <t>トウ</t>
    </rPh>
    <rPh sb="8" eb="10">
      <t>ザイガク</t>
    </rPh>
    <rPh sb="12" eb="13">
      <t>モノ</t>
    </rPh>
    <rPh sb="14" eb="15">
      <t>カカ</t>
    </rPh>
    <rPh sb="16" eb="19">
      <t>ジュギョウリョウ</t>
    </rPh>
    <rPh sb="20" eb="23">
      <t>ニュウガクキン</t>
    </rPh>
    <rPh sb="24" eb="26">
      <t>ゲンメン</t>
    </rPh>
    <rPh sb="27" eb="28">
      <t>ヨウ</t>
    </rPh>
    <rPh sb="30" eb="32">
      <t>ヒヨウ</t>
    </rPh>
    <rPh sb="33" eb="35">
      <t>ジョセイ</t>
    </rPh>
    <rPh sb="36" eb="38">
      <t>コウトウ</t>
    </rPh>
    <rPh sb="38" eb="41">
      <t>ガッコウトウ</t>
    </rPh>
    <rPh sb="42" eb="44">
      <t>ザイガク</t>
    </rPh>
    <rPh sb="46" eb="47">
      <t>モノ</t>
    </rPh>
    <rPh sb="48" eb="49">
      <t>タイ</t>
    </rPh>
    <rPh sb="50" eb="52">
      <t>シュウガク</t>
    </rPh>
    <rPh sb="52" eb="53">
      <t>ジョウ</t>
    </rPh>
    <rPh sb="53" eb="55">
      <t>ヒツヨウ</t>
    </rPh>
    <rPh sb="56" eb="57">
      <t>ガク</t>
    </rPh>
    <rPh sb="57" eb="58">
      <t>シ</t>
    </rPh>
    <rPh sb="59" eb="60">
      <t>カ</t>
    </rPh>
    <rPh sb="60" eb="61">
      <t>ツ</t>
    </rPh>
    <rPh sb="62" eb="63">
      <t>ヒガシ</t>
    </rPh>
    <rPh sb="63" eb="65">
      <t>ニホン</t>
    </rPh>
    <rPh sb="65" eb="68">
      <t>ダイシンサイ</t>
    </rPh>
    <rPh sb="71" eb="73">
      <t>ヒガイ</t>
    </rPh>
    <rPh sb="74" eb="75">
      <t>ウ</t>
    </rPh>
    <rPh sb="77" eb="79">
      <t>ヨウジ</t>
    </rPh>
    <rPh sb="80" eb="82">
      <t>ジドウ</t>
    </rPh>
    <rPh sb="83" eb="85">
      <t>セイト</t>
    </rPh>
    <rPh sb="86" eb="88">
      <t>シュウガク</t>
    </rPh>
    <rPh sb="89" eb="91">
      <t>シエン</t>
    </rPh>
    <rPh sb="92" eb="93">
      <t>オコナ</t>
    </rPh>
    <phoneticPr fontId="1"/>
  </si>
  <si>
    <t>高知県高校生修学支援基金</t>
    <rPh sb="0" eb="3">
      <t>コウチケン</t>
    </rPh>
    <phoneticPr fontId="1"/>
  </si>
  <si>
    <t>東日本大震災の被災により経済的理由で就園又は就学が困難な幼児、児童又は生徒及び被災児童生徒等の保護者等に対して支援、援助等を行うことにより、被災児童生徒等の教育機会を確保するため。</t>
    <rPh sb="0" eb="1">
      <t>ヒガシ</t>
    </rPh>
    <rPh sb="1" eb="3">
      <t>ニホン</t>
    </rPh>
    <rPh sb="3" eb="6">
      <t>ダイシンサイ</t>
    </rPh>
    <rPh sb="7" eb="9">
      <t>ヒサイ</t>
    </rPh>
    <rPh sb="12" eb="15">
      <t>ケイザイテキ</t>
    </rPh>
    <rPh sb="15" eb="17">
      <t>リユウ</t>
    </rPh>
    <rPh sb="18" eb="20">
      <t>シュウエン</t>
    </rPh>
    <rPh sb="20" eb="21">
      <t>マタ</t>
    </rPh>
    <rPh sb="22" eb="24">
      <t>シュウガク</t>
    </rPh>
    <rPh sb="25" eb="27">
      <t>コンナン</t>
    </rPh>
    <rPh sb="28" eb="30">
      <t>ヨウジ</t>
    </rPh>
    <rPh sb="31" eb="33">
      <t>ジドウ</t>
    </rPh>
    <rPh sb="33" eb="34">
      <t>マタ</t>
    </rPh>
    <rPh sb="35" eb="37">
      <t>セイト</t>
    </rPh>
    <rPh sb="37" eb="38">
      <t>オヨ</t>
    </rPh>
    <rPh sb="39" eb="41">
      <t>ヒサイ</t>
    </rPh>
    <rPh sb="41" eb="43">
      <t>ジドウ</t>
    </rPh>
    <rPh sb="43" eb="45">
      <t>セイト</t>
    </rPh>
    <rPh sb="45" eb="46">
      <t>トウ</t>
    </rPh>
    <rPh sb="47" eb="49">
      <t>ホゴ</t>
    </rPh>
    <rPh sb="49" eb="50">
      <t>シャ</t>
    </rPh>
    <rPh sb="50" eb="51">
      <t>トウ</t>
    </rPh>
    <rPh sb="52" eb="53">
      <t>タイ</t>
    </rPh>
    <rPh sb="55" eb="57">
      <t>シエン</t>
    </rPh>
    <rPh sb="58" eb="60">
      <t>エンジョ</t>
    </rPh>
    <rPh sb="60" eb="61">
      <t>トウ</t>
    </rPh>
    <rPh sb="62" eb="63">
      <t>オコナ</t>
    </rPh>
    <rPh sb="70" eb="72">
      <t>ヒサイ</t>
    </rPh>
    <rPh sb="72" eb="74">
      <t>ジドウ</t>
    </rPh>
    <rPh sb="74" eb="76">
      <t>セイト</t>
    </rPh>
    <rPh sb="76" eb="77">
      <t>トウ</t>
    </rPh>
    <rPh sb="78" eb="80">
      <t>キョウイク</t>
    </rPh>
    <rPh sb="80" eb="82">
      <t>キカイ</t>
    </rPh>
    <rPh sb="83" eb="85">
      <t>カクホ</t>
    </rPh>
    <phoneticPr fontId="1"/>
  </si>
  <si>
    <t>宮城県</t>
    <phoneticPr fontId="1"/>
  </si>
  <si>
    <t>高等学校授業料減免事業等支援臨時特例基金</t>
    <phoneticPr fontId="1"/>
  </si>
  <si>
    <t>私立高校生修学及び被災児童生徒就学等支援基金</t>
    <phoneticPr fontId="1"/>
  </si>
  <si>
    <t>石川県高等学校等修学支援臨時特例基金</t>
    <rPh sb="0" eb="3">
      <t>イシカワケン</t>
    </rPh>
    <rPh sb="3" eb="5">
      <t>コウトウ</t>
    </rPh>
    <rPh sb="5" eb="7">
      <t>ガッコウ</t>
    </rPh>
    <rPh sb="7" eb="8">
      <t>ナド</t>
    </rPh>
    <rPh sb="8" eb="10">
      <t>シュウガク</t>
    </rPh>
    <rPh sb="10" eb="12">
      <t>シエン</t>
    </rPh>
    <rPh sb="12" eb="14">
      <t>リンジ</t>
    </rPh>
    <rPh sb="14" eb="16">
      <t>トクレイ</t>
    </rPh>
    <rPh sb="16" eb="18">
      <t>キキン</t>
    </rPh>
    <phoneticPr fontId="1"/>
  </si>
  <si>
    <t>高等学校授業料減免等事業基金</t>
    <phoneticPr fontId="1"/>
  </si>
  <si>
    <t>高等学校授業料減免等事業基金</t>
    <rPh sb="0" eb="2">
      <t>コウトウ</t>
    </rPh>
    <rPh sb="2" eb="4">
      <t>ガッコウ</t>
    </rPh>
    <rPh sb="4" eb="7">
      <t>ジュギョウリョウ</t>
    </rPh>
    <rPh sb="7" eb="9">
      <t>ゲンメン</t>
    </rPh>
    <rPh sb="9" eb="10">
      <t>トウ</t>
    </rPh>
    <rPh sb="10" eb="12">
      <t>ジギョウ</t>
    </rPh>
    <rPh sb="12" eb="14">
      <t>キキン</t>
    </rPh>
    <phoneticPr fontId="1"/>
  </si>
  <si>
    <t>愛媛県高等学校等修学支援基金</t>
    <rPh sb="0" eb="3">
      <t>エヒメケン</t>
    </rPh>
    <rPh sb="3" eb="5">
      <t>コウトウ</t>
    </rPh>
    <rPh sb="5" eb="7">
      <t>ガッコウ</t>
    </rPh>
    <rPh sb="7" eb="8">
      <t>トウ</t>
    </rPh>
    <rPh sb="8" eb="10">
      <t>シュウガク</t>
    </rPh>
    <rPh sb="10" eb="12">
      <t>シエン</t>
    </rPh>
    <rPh sb="12" eb="14">
      <t>キキン</t>
    </rPh>
    <phoneticPr fontId="1"/>
  </si>
  <si>
    <t>東日本大震災により被災し、経済的理由により就学等が困難な幼児、児童又は生徒に対する教育の機会の確保に資することを目的とする事業</t>
    <rPh sb="0" eb="1">
      <t>ヒガシ</t>
    </rPh>
    <rPh sb="1" eb="3">
      <t>ニホン</t>
    </rPh>
    <rPh sb="3" eb="6">
      <t>ダイシンサイ</t>
    </rPh>
    <rPh sb="9" eb="11">
      <t>ヒサイ</t>
    </rPh>
    <rPh sb="13" eb="16">
      <t>ケイザイテキ</t>
    </rPh>
    <rPh sb="16" eb="18">
      <t>リユウ</t>
    </rPh>
    <rPh sb="21" eb="24">
      <t>シュウガクトウ</t>
    </rPh>
    <rPh sb="25" eb="27">
      <t>コンナン</t>
    </rPh>
    <rPh sb="28" eb="30">
      <t>ヨウジ</t>
    </rPh>
    <rPh sb="31" eb="33">
      <t>ジドウ</t>
    </rPh>
    <rPh sb="33" eb="34">
      <t>マタ</t>
    </rPh>
    <rPh sb="35" eb="37">
      <t>セイト</t>
    </rPh>
    <rPh sb="38" eb="39">
      <t>タイ</t>
    </rPh>
    <rPh sb="41" eb="42">
      <t>キョウ</t>
    </rPh>
    <rPh sb="42" eb="43">
      <t>イク</t>
    </rPh>
    <rPh sb="44" eb="46">
      <t>キカイ</t>
    </rPh>
    <rPh sb="47" eb="49">
      <t>カクホ</t>
    </rPh>
    <rPh sb="50" eb="51">
      <t>シ</t>
    </rPh>
    <rPh sb="56" eb="58">
      <t>モクテキ</t>
    </rPh>
    <rPh sb="61" eb="63">
      <t>ジギョウ</t>
    </rPh>
    <phoneticPr fontId="1"/>
  </si>
  <si>
    <t>家計の急変等の理由により修学等が困難な高等学校の生徒等に係る授業料及び入学料の減免に要する費用を助成する事業並びに奨学金の貸付事業並びに小学校の児童等に係る就学に要する費用等を助成する事業</t>
    <rPh sb="0" eb="2">
      <t>カケイ</t>
    </rPh>
    <rPh sb="3" eb="5">
      <t>キュウヘン</t>
    </rPh>
    <rPh sb="5" eb="6">
      <t>トウ</t>
    </rPh>
    <rPh sb="7" eb="9">
      <t>リユウ</t>
    </rPh>
    <rPh sb="12" eb="14">
      <t>シュウガク</t>
    </rPh>
    <rPh sb="14" eb="15">
      <t>トウ</t>
    </rPh>
    <rPh sb="16" eb="18">
      <t>コンナン</t>
    </rPh>
    <rPh sb="19" eb="21">
      <t>コウトウ</t>
    </rPh>
    <rPh sb="21" eb="23">
      <t>ガッコウ</t>
    </rPh>
    <rPh sb="24" eb="26">
      <t>セイト</t>
    </rPh>
    <rPh sb="26" eb="27">
      <t>トウ</t>
    </rPh>
    <rPh sb="28" eb="29">
      <t>カカ</t>
    </rPh>
    <rPh sb="30" eb="33">
      <t>ジュギョウリョウ</t>
    </rPh>
    <rPh sb="33" eb="34">
      <t>オヨ</t>
    </rPh>
    <rPh sb="35" eb="37">
      <t>ニュウガク</t>
    </rPh>
    <rPh sb="37" eb="38">
      <t>リョウ</t>
    </rPh>
    <rPh sb="39" eb="41">
      <t>ゲンメン</t>
    </rPh>
    <rPh sb="42" eb="43">
      <t>ヨウ</t>
    </rPh>
    <rPh sb="45" eb="47">
      <t>ヒヨウ</t>
    </rPh>
    <rPh sb="48" eb="50">
      <t>ジョセイ</t>
    </rPh>
    <rPh sb="52" eb="54">
      <t>ジギョウ</t>
    </rPh>
    <rPh sb="54" eb="55">
      <t>ナラ</t>
    </rPh>
    <rPh sb="57" eb="60">
      <t>ショウガクキン</t>
    </rPh>
    <rPh sb="61" eb="63">
      <t>カシツケ</t>
    </rPh>
    <rPh sb="63" eb="65">
      <t>ジギョウ</t>
    </rPh>
    <rPh sb="65" eb="66">
      <t>ナラ</t>
    </rPh>
    <rPh sb="68" eb="71">
      <t>ショウガッコウ</t>
    </rPh>
    <rPh sb="72" eb="74">
      <t>ジドウ</t>
    </rPh>
    <rPh sb="74" eb="75">
      <t>トウ</t>
    </rPh>
    <rPh sb="76" eb="77">
      <t>カカ</t>
    </rPh>
    <rPh sb="78" eb="80">
      <t>シュウガク</t>
    </rPh>
    <rPh sb="81" eb="82">
      <t>ヨウ</t>
    </rPh>
    <rPh sb="84" eb="86">
      <t>ヒヨウ</t>
    </rPh>
    <rPh sb="86" eb="87">
      <t>トウ</t>
    </rPh>
    <rPh sb="88" eb="90">
      <t>ジョセイ</t>
    </rPh>
    <rPh sb="92" eb="94">
      <t>ジギョウ</t>
    </rPh>
    <phoneticPr fontId="1"/>
  </si>
  <si>
    <t>経済的理由によって修学が困難な高等学校等の生徒及び東日本大震災(平成二十三年三月十一日に発生した東北地方太平洋沖地震及びこれに伴う原子力発電所の事故による災害をいう。)による被害を受けたことにより就学等が困難な幼児、児童又は生徒について教育の機会の確保を支援するとともに、私立学校等の安定的かつ継続的な教育環境の整備に資する。</t>
    <phoneticPr fontId="1"/>
  </si>
  <si>
    <t>基金を造成・活用し，東日本大震災の被災者で経済的理由により修学困難な幼児・児童・生徒の教育機会の確保に資する</t>
    <rPh sb="0" eb="2">
      <t>キキン</t>
    </rPh>
    <rPh sb="3" eb="5">
      <t>ゾウセイ</t>
    </rPh>
    <rPh sb="6" eb="8">
      <t>カツヨウ</t>
    </rPh>
    <rPh sb="10" eb="11">
      <t>ヒガシ</t>
    </rPh>
    <rPh sb="11" eb="13">
      <t>ニホン</t>
    </rPh>
    <rPh sb="13" eb="16">
      <t>ダイシンサイ</t>
    </rPh>
    <rPh sb="17" eb="20">
      <t>ヒサイシャ</t>
    </rPh>
    <rPh sb="21" eb="24">
      <t>ケイザイテキ</t>
    </rPh>
    <rPh sb="24" eb="26">
      <t>リユウ</t>
    </rPh>
    <rPh sb="29" eb="31">
      <t>シュウガク</t>
    </rPh>
    <rPh sb="31" eb="33">
      <t>コンナン</t>
    </rPh>
    <rPh sb="34" eb="36">
      <t>ヨウジ</t>
    </rPh>
    <rPh sb="37" eb="39">
      <t>ジドウ</t>
    </rPh>
    <rPh sb="40" eb="42">
      <t>セイト</t>
    </rPh>
    <rPh sb="43" eb="45">
      <t>キョウイク</t>
    </rPh>
    <rPh sb="45" eb="47">
      <t>キカイ</t>
    </rPh>
    <rPh sb="48" eb="50">
      <t>カクホ</t>
    </rPh>
    <rPh sb="51" eb="52">
      <t>シ</t>
    </rPh>
    <phoneticPr fontId="1"/>
  </si>
  <si>
    <t>東日本大震災等により被災し、県内の幼稚園及び小・中学校へ幼児・児童生徒を通わせている保護者に援助を実施した市町村に対し補助を行う。</t>
    <phoneticPr fontId="1"/>
  </si>
  <si>
    <t>経済的理由により修学困難な高等学校等の生徒並びに東日本大震災の被災者である幼児、児童及び生徒の教育の機会の確保に資する事業に要する経費に充てるため、静岡県高校生修学支援基金を設置する。</t>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</si>
</sst>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 #,##0_ ;_ * \-#,##0_ ;_ * &quot;-&quot;_ ;_ @_ "/>
    <numFmt numFmtId="176" formatCode="000"/>
    <numFmt numFmtId="177" formatCode="* #,##0;* \-#,##0;* &quot;-&quot;_ ;@\ "/>
    <numFmt numFmtId="178" formatCode="\(#,##0\);\(* \-#,##0\);\(* \ &quot;-&quot;\ \);@\ "/>
    <numFmt numFmtId="179" formatCode="0.000_);[Red]\(0.000\)"/>
    <numFmt numFmtId="180" formatCode="#,##0.0_ "/>
    <numFmt numFmtId="181" formatCode="#,##0_ "/>
    <numFmt numFmtId="182" formatCode="0_);[Red]\(0\)"/>
    <numFmt numFmtId="183" formatCode="#,##0;[Red]#,##0"/>
    <numFmt numFmtId="184" formatCode="\(#,##0\);\(* \-#,##0\);\(* &quot; - )&quot;;@\ "/>
    <numFmt numFmtId="185" formatCode="\(#,##0\)"/>
    <numFmt numFmtId="186" formatCode="#,##0_ ;[Red]\-#,##0\ "/>
    <numFmt numFmtId="187" formatCode="* #,##0;* \-#,##0;* \-_ ;@\ "/>
  </numFmts>
  <fonts count="2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sz val="11"/>
      <color theme="1"/>
      <name val="ＭＳ Ｐゴシック"/>
      <family val="2"/>
      <charset val="128"/>
      <scheme val="minor"/>
    </font>
    <font>
      <sz val="6"/>
      <name val="ＭＳ Ｐゴシック"/>
      <family val="3"/>
      <charset val="128"/>
    </font>
    <font>
      <sz val="11"/>
      <name val="ＭＳ ゴシック"/>
      <family val="3"/>
      <charset val="128"/>
    </font>
    <font>
      <sz val="11"/>
      <name val="ＭＳ Ｐゴシック"/>
      <family val="2"/>
      <charset val="128"/>
      <scheme val="minor"/>
    </font>
  </fonts>
  <fills count="7">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
      <patternFill patternType="solid">
        <fgColor theme="0"/>
        <bgColor indexed="41"/>
      </patternFill>
    </fill>
  </fills>
  <borders count="6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diagonal/>
    </border>
    <border>
      <left style="medium">
        <color indexed="8"/>
      </left>
      <right/>
      <top/>
      <bottom style="medium">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medium">
        <color indexed="64"/>
      </right>
      <top style="medium">
        <color indexed="64"/>
      </top>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top style="medium">
        <color auto="1"/>
      </top>
      <bottom/>
      <diagonal/>
    </border>
    <border>
      <left style="thin">
        <color auto="1"/>
      </left>
      <right/>
      <top/>
      <bottom style="medium">
        <color auto="1"/>
      </bottom>
      <diagonal/>
    </border>
    <border>
      <left style="thin">
        <color auto="1"/>
      </left>
      <right style="thin">
        <color indexed="64"/>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21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vertical="center" wrapText="1"/>
    </xf>
    <xf numFmtId="0" fontId="3" fillId="2" borderId="6" xfId="0" applyFont="1" applyFill="1" applyBorder="1" applyAlignment="1">
      <alignment horizontal="center" vertical="center"/>
    </xf>
    <xf numFmtId="0" fontId="6" fillId="2" borderId="26" xfId="0" applyFont="1" applyFill="1" applyBorder="1" applyAlignment="1">
      <alignment horizontal="left" vertical="center" wrapText="1"/>
    </xf>
    <xf numFmtId="0" fontId="8"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4" fillId="2" borderId="14"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3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6" xfId="0" applyFont="1" applyFill="1" applyBorder="1" applyAlignment="1">
      <alignment horizontal="center" vertical="center"/>
    </xf>
    <xf numFmtId="0" fontId="8" fillId="2" borderId="32" xfId="0" applyFont="1" applyFill="1" applyBorder="1" applyAlignment="1">
      <alignment horizontal="center" vertical="center"/>
    </xf>
    <xf numFmtId="0" fontId="4" fillId="2" borderId="21" xfId="0" applyFont="1" applyFill="1" applyBorder="1" applyAlignment="1">
      <alignment horizontal="center" vertical="center"/>
    </xf>
    <xf numFmtId="0" fontId="8" fillId="2" borderId="29" xfId="0" applyFont="1" applyFill="1" applyBorder="1" applyAlignment="1">
      <alignment horizontal="center" vertical="center" wrapText="1"/>
    </xf>
    <xf numFmtId="0" fontId="4"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0" fontId="13" fillId="0" borderId="0" xfId="0" applyFont="1">
      <alignment vertical="center"/>
    </xf>
    <xf numFmtId="0" fontId="14" fillId="0" borderId="0" xfId="0" applyFont="1">
      <alignment vertical="center"/>
    </xf>
    <xf numFmtId="0" fontId="15" fillId="2" borderId="4" xfId="0" applyFont="1" applyFill="1" applyBorder="1" applyAlignment="1">
      <alignment horizontal="center" vertical="center"/>
    </xf>
    <xf numFmtId="0" fontId="16" fillId="2" borderId="4" xfId="0" applyFont="1" applyFill="1" applyBorder="1" applyAlignment="1">
      <alignment horizontal="center" vertical="center"/>
    </xf>
    <xf numFmtId="0" fontId="15"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7" fillId="0" borderId="0" xfId="0" applyFont="1" applyAlignment="1">
      <alignment vertical="center"/>
    </xf>
    <xf numFmtId="0" fontId="6" fillId="2" borderId="31" xfId="0" applyFont="1" applyFill="1" applyBorder="1" applyAlignment="1">
      <alignment horizontal="left" vertical="center" wrapText="1"/>
    </xf>
    <xf numFmtId="177" fontId="0" fillId="0" borderId="0" xfId="0" applyNumberFormat="1" applyFill="1" applyBorder="1" applyAlignment="1">
      <alignment vertical="center"/>
    </xf>
    <xf numFmtId="0" fontId="10" fillId="5" borderId="14" xfId="0" applyFont="1" applyFill="1" applyBorder="1" applyAlignment="1">
      <alignment horizontal="center" vertical="center" wrapText="1"/>
    </xf>
    <xf numFmtId="38" fontId="2" fillId="0" borderId="0" xfId="1" applyFont="1">
      <alignment vertical="center"/>
    </xf>
    <xf numFmtId="38" fontId="0" fillId="2" borderId="31" xfId="1" applyFont="1" applyFill="1" applyBorder="1" applyAlignment="1">
      <alignment vertical="center"/>
    </xf>
    <xf numFmtId="179" fontId="2" fillId="0" borderId="0" xfId="1" applyNumberFormat="1" applyFont="1">
      <alignment vertical="center"/>
    </xf>
    <xf numFmtId="179" fontId="0" fillId="2" borderId="31" xfId="1" applyNumberFormat="1" applyFont="1" applyFill="1" applyBorder="1" applyAlignment="1">
      <alignment vertical="center"/>
    </xf>
    <xf numFmtId="179" fontId="6" fillId="2" borderId="48" xfId="1" applyNumberFormat="1" applyFont="1" applyFill="1" applyBorder="1" applyAlignment="1">
      <alignment horizontal="left" vertical="center" wrapText="1"/>
    </xf>
    <xf numFmtId="38" fontId="6" fillId="2" borderId="31" xfId="1" applyFont="1" applyFill="1" applyBorder="1" applyAlignment="1">
      <alignment horizontal="left" vertical="center" wrapText="1"/>
    </xf>
    <xf numFmtId="38" fontId="10" fillId="5" borderId="14" xfId="1" applyFont="1" applyFill="1" applyBorder="1" applyAlignment="1">
      <alignment horizontal="center" vertical="center" wrapText="1"/>
    </xf>
    <xf numFmtId="38" fontId="4" fillId="2" borderId="22" xfId="1" applyFont="1" applyFill="1" applyBorder="1" applyAlignment="1">
      <alignment horizontal="center" vertical="center"/>
    </xf>
    <xf numFmtId="38" fontId="8" fillId="2" borderId="34" xfId="1" applyFont="1" applyFill="1" applyBorder="1" applyAlignment="1">
      <alignment horizontal="center" vertical="center"/>
    </xf>
    <xf numFmtId="38" fontId="8" fillId="2" borderId="35" xfId="1" applyFont="1" applyFill="1" applyBorder="1" applyAlignment="1">
      <alignment horizontal="center" vertical="center"/>
    </xf>
    <xf numFmtId="38" fontId="4" fillId="2" borderId="19" xfId="1" applyFont="1" applyFill="1" applyBorder="1" applyAlignment="1">
      <alignment horizontal="center" vertical="center"/>
    </xf>
    <xf numFmtId="38" fontId="4" fillId="2" borderId="27" xfId="1" applyFont="1" applyFill="1" applyBorder="1" applyAlignment="1">
      <alignment horizontal="center" vertical="center"/>
    </xf>
    <xf numFmtId="0" fontId="2" fillId="0" borderId="0" xfId="0" applyFont="1" applyBorder="1">
      <alignment vertical="center"/>
    </xf>
    <xf numFmtId="177" fontId="3" fillId="0" borderId="0" xfId="0" applyNumberFormat="1" applyFont="1" applyFill="1" applyBorder="1" applyAlignment="1">
      <alignment vertical="center"/>
    </xf>
    <xf numFmtId="178" fontId="19" fillId="4" borderId="1" xfId="0" applyNumberFormat="1" applyFont="1" applyFill="1" applyBorder="1" applyAlignment="1">
      <alignment horizontal="right" vertical="center"/>
    </xf>
    <xf numFmtId="177" fontId="19" fillId="4" borderId="6" xfId="0" applyNumberFormat="1" applyFont="1" applyFill="1" applyBorder="1" applyAlignment="1">
      <alignment horizontal="right" vertical="center"/>
    </xf>
    <xf numFmtId="178" fontId="19" fillId="4" borderId="1" xfId="1" applyNumberFormat="1" applyFont="1" applyFill="1" applyBorder="1" applyAlignment="1">
      <alignment horizontal="right" vertical="center"/>
    </xf>
    <xf numFmtId="184" fontId="19" fillId="4" borderId="28" xfId="1" applyNumberFormat="1" applyFont="1" applyFill="1" applyBorder="1" applyAlignment="1">
      <alignment horizontal="right" vertical="center"/>
    </xf>
    <xf numFmtId="178" fontId="19" fillId="4" borderId="30" xfId="0" applyNumberFormat="1" applyFont="1" applyFill="1" applyBorder="1" applyAlignment="1">
      <alignment horizontal="right" vertical="center"/>
    </xf>
    <xf numFmtId="178" fontId="19" fillId="4" borderId="28" xfId="0" applyNumberFormat="1" applyFont="1" applyFill="1" applyBorder="1" applyAlignment="1">
      <alignment horizontal="right" vertical="center"/>
    </xf>
    <xf numFmtId="178" fontId="19" fillId="4" borderId="3" xfId="0" applyNumberFormat="1" applyFont="1" applyFill="1" applyBorder="1" applyAlignment="1">
      <alignment horizontal="right" vertical="center"/>
    </xf>
    <xf numFmtId="38" fontId="19" fillId="4" borderId="6" xfId="1" applyFont="1" applyFill="1" applyBorder="1" applyAlignment="1">
      <alignment horizontal="right" vertical="center"/>
    </xf>
    <xf numFmtId="41" fontId="19" fillId="4" borderId="27" xfId="1" applyNumberFormat="1" applyFont="1" applyFill="1" applyBorder="1" applyAlignment="1">
      <alignment horizontal="right" vertical="center"/>
    </xf>
    <xf numFmtId="177" fontId="19" fillId="4" borderId="14" xfId="0" applyNumberFormat="1" applyFont="1" applyFill="1" applyBorder="1" applyAlignment="1">
      <alignment horizontal="right" vertical="center"/>
    </xf>
    <xf numFmtId="177" fontId="19" fillId="4" borderId="27" xfId="0" applyNumberFormat="1" applyFont="1" applyFill="1" applyBorder="1" applyAlignment="1">
      <alignment horizontal="right" vertical="center"/>
    </xf>
    <xf numFmtId="177" fontId="19" fillId="4" borderId="21" xfId="0" applyNumberFormat="1" applyFont="1" applyFill="1" applyBorder="1" applyAlignment="1">
      <alignment horizontal="right" vertical="center"/>
    </xf>
    <xf numFmtId="184" fontId="19" fillId="4" borderId="1" xfId="1" applyNumberFormat="1" applyFont="1" applyFill="1" applyBorder="1" applyAlignment="1">
      <alignment horizontal="right" vertical="center"/>
    </xf>
    <xf numFmtId="38" fontId="19" fillId="4" borderId="27" xfId="1" applyFont="1" applyFill="1" applyBorder="1" applyAlignment="1">
      <alignment horizontal="right" vertical="center"/>
    </xf>
    <xf numFmtId="182" fontId="19" fillId="4" borderId="6" xfId="0" applyNumberFormat="1" applyFont="1" applyFill="1" applyBorder="1" applyAlignment="1">
      <alignment horizontal="right" vertical="center"/>
    </xf>
    <xf numFmtId="1" fontId="19" fillId="4" borderId="14" xfId="0" applyNumberFormat="1" applyFont="1" applyFill="1" applyBorder="1" applyAlignment="1">
      <alignment horizontal="right" vertical="center"/>
    </xf>
    <xf numFmtId="178" fontId="19" fillId="4" borderId="28" xfId="1" applyNumberFormat="1" applyFont="1" applyFill="1" applyBorder="1" applyAlignment="1">
      <alignment horizontal="right" vertical="center"/>
    </xf>
    <xf numFmtId="183" fontId="19" fillId="4" borderId="6" xfId="0" applyNumberFormat="1" applyFont="1" applyFill="1" applyBorder="1" applyAlignment="1">
      <alignment horizontal="right" vertical="center" shrinkToFit="1"/>
    </xf>
    <xf numFmtId="41" fontId="19" fillId="4" borderId="27" xfId="0" applyNumberFormat="1" applyFont="1" applyFill="1" applyBorder="1" applyAlignment="1">
      <alignment horizontal="right" vertical="center" shrinkToFit="1"/>
    </xf>
    <xf numFmtId="41" fontId="19" fillId="4" borderId="14" xfId="0" applyNumberFormat="1" applyFont="1" applyFill="1" applyBorder="1" applyAlignment="1">
      <alignment horizontal="right" vertical="center" shrinkToFit="1"/>
    </xf>
    <xf numFmtId="41" fontId="19" fillId="4" borderId="6" xfId="0" applyNumberFormat="1" applyFont="1" applyFill="1" applyBorder="1" applyAlignment="1">
      <alignment horizontal="right" vertical="center" shrinkToFit="1"/>
    </xf>
    <xf numFmtId="183" fontId="19" fillId="4" borderId="14" xfId="0" applyNumberFormat="1" applyFont="1" applyFill="1" applyBorder="1" applyAlignment="1">
      <alignment horizontal="right" vertical="center" shrinkToFit="1"/>
    </xf>
    <xf numFmtId="41" fontId="19" fillId="4" borderId="21" xfId="0" applyNumberFormat="1" applyFont="1" applyFill="1" applyBorder="1" applyAlignment="1">
      <alignment horizontal="right" vertical="center" shrinkToFit="1"/>
    </xf>
    <xf numFmtId="181" fontId="19" fillId="4" borderId="6" xfId="0" applyNumberFormat="1" applyFont="1" applyFill="1" applyBorder="1" applyAlignment="1">
      <alignment horizontal="right" vertical="center" shrinkToFit="1"/>
    </xf>
    <xf numFmtId="177" fontId="19" fillId="4" borderId="6" xfId="0" applyNumberFormat="1" applyFont="1" applyFill="1" applyBorder="1" applyAlignment="1">
      <alignment horizontal="right" vertical="center" shrinkToFit="1"/>
    </xf>
    <xf numFmtId="177" fontId="19" fillId="4" borderId="27" xfId="0" applyNumberFormat="1" applyFont="1" applyFill="1" applyBorder="1" applyAlignment="1">
      <alignment horizontal="right" vertical="center" shrinkToFit="1"/>
    </xf>
    <xf numFmtId="1" fontId="19" fillId="4" borderId="6" xfId="0" applyNumberFormat="1" applyFont="1" applyFill="1" applyBorder="1" applyAlignment="1">
      <alignment horizontal="right" vertical="center"/>
    </xf>
    <xf numFmtId="184" fontId="19" fillId="6" borderId="50" xfId="0" applyNumberFormat="1" applyFont="1" applyFill="1" applyBorder="1" applyAlignment="1">
      <alignment horizontal="right" vertical="center"/>
    </xf>
    <xf numFmtId="187" fontId="19" fillId="6" borderId="51" xfId="0" applyNumberFormat="1" applyFont="1" applyFill="1" applyBorder="1" applyAlignment="1">
      <alignment horizontal="right" vertical="center"/>
    </xf>
    <xf numFmtId="177" fontId="19" fillId="4" borderId="4" xfId="0" applyNumberFormat="1" applyFont="1" applyFill="1" applyBorder="1" applyAlignment="1">
      <alignment horizontal="right" vertical="center"/>
    </xf>
    <xf numFmtId="177" fontId="19" fillId="4" borderId="29" xfId="0" applyNumberFormat="1" applyFont="1" applyFill="1" applyBorder="1" applyAlignment="1">
      <alignment horizontal="right" vertical="center"/>
    </xf>
    <xf numFmtId="177" fontId="19" fillId="4" borderId="13" xfId="0" applyNumberFormat="1" applyFont="1" applyFill="1" applyBorder="1" applyAlignment="1">
      <alignment horizontal="right" vertical="center"/>
    </xf>
    <xf numFmtId="177" fontId="19" fillId="4" borderId="5" xfId="0" applyNumberFormat="1" applyFont="1" applyFill="1" applyBorder="1" applyAlignment="1">
      <alignment horizontal="right" vertical="center"/>
    </xf>
    <xf numFmtId="185" fontId="19" fillId="3" borderId="52" xfId="1" applyNumberFormat="1" applyFont="1" applyFill="1" applyBorder="1" applyAlignment="1">
      <alignment horizontal="right" vertical="center"/>
    </xf>
    <xf numFmtId="178" fontId="19" fillId="3" borderId="63" xfId="0" applyNumberFormat="1" applyFont="1" applyFill="1" applyBorder="1" applyAlignment="1">
      <alignment horizontal="right" vertical="center"/>
    </xf>
    <xf numFmtId="185" fontId="19" fillId="3" borderId="53" xfId="1" applyNumberFormat="1" applyFont="1" applyFill="1" applyBorder="1" applyAlignment="1">
      <alignment horizontal="right" vertical="center"/>
    </xf>
    <xf numFmtId="178" fontId="19" fillId="3" borderId="58" xfId="0" applyNumberFormat="1" applyFont="1" applyFill="1" applyBorder="1" applyAlignment="1">
      <alignment horizontal="right" vertical="center"/>
    </xf>
    <xf numFmtId="178" fontId="19" fillId="3" borderId="52" xfId="0" applyNumberFormat="1" applyFont="1" applyFill="1" applyBorder="1" applyAlignment="1">
      <alignment horizontal="right" vertical="center"/>
    </xf>
    <xf numFmtId="185" fontId="19" fillId="3" borderId="63" xfId="1" applyNumberFormat="1" applyFont="1" applyFill="1" applyBorder="1" applyAlignment="1">
      <alignment horizontal="right" vertical="center"/>
    </xf>
    <xf numFmtId="178" fontId="19" fillId="3" borderId="54" xfId="0" applyNumberFormat="1" applyFont="1" applyFill="1" applyBorder="1" applyAlignment="1">
      <alignment horizontal="right" vertical="center"/>
    </xf>
    <xf numFmtId="186" fontId="19" fillId="3" borderId="55" xfId="1" applyNumberFormat="1" applyFont="1" applyFill="1" applyBorder="1" applyAlignment="1">
      <alignment horizontal="right" vertical="center"/>
    </xf>
    <xf numFmtId="41" fontId="19" fillId="3" borderId="59" xfId="1" applyNumberFormat="1" applyFont="1" applyFill="1" applyBorder="1" applyAlignment="1">
      <alignment horizontal="right" vertical="center"/>
    </xf>
    <xf numFmtId="186" fontId="19" fillId="3" borderId="56" xfId="1" applyNumberFormat="1" applyFont="1" applyFill="1" applyBorder="1" applyAlignment="1">
      <alignment horizontal="right" vertical="center"/>
    </xf>
    <xf numFmtId="41" fontId="19" fillId="3" borderId="59" xfId="0" applyNumberFormat="1" applyFont="1" applyFill="1" applyBorder="1" applyAlignment="1">
      <alignment horizontal="right" vertical="center"/>
    </xf>
    <xf numFmtId="41" fontId="19" fillId="3" borderId="60" xfId="0" applyNumberFormat="1" applyFont="1" applyFill="1" applyBorder="1" applyAlignment="1">
      <alignment horizontal="right" vertical="center"/>
    </xf>
    <xf numFmtId="41" fontId="19" fillId="3" borderId="55" xfId="0" applyNumberFormat="1" applyFont="1" applyFill="1" applyBorder="1" applyAlignment="1">
      <alignment horizontal="right" vertical="center"/>
    </xf>
    <xf numFmtId="186" fontId="19" fillId="3" borderId="59" xfId="1" applyNumberFormat="1" applyFont="1" applyFill="1" applyBorder="1" applyAlignment="1">
      <alignment horizontal="right" vertical="center"/>
    </xf>
    <xf numFmtId="41" fontId="19" fillId="3" borderId="57" xfId="0" applyNumberFormat="1" applyFont="1" applyFill="1" applyBorder="1" applyAlignment="1">
      <alignment horizontal="right" vertical="center"/>
    </xf>
    <xf numFmtId="181" fontId="19" fillId="0" borderId="18" xfId="0" applyNumberFormat="1" applyFont="1" applyBorder="1" applyAlignment="1">
      <alignment horizontal="right" vertical="center"/>
    </xf>
    <xf numFmtId="181" fontId="20" fillId="0" borderId="17" xfId="0" applyNumberFormat="1" applyFont="1" applyBorder="1" applyAlignment="1">
      <alignment horizontal="right" vertical="center"/>
    </xf>
    <xf numFmtId="176" fontId="19" fillId="0" borderId="7" xfId="0" applyNumberFormat="1" applyFont="1" applyBorder="1" applyAlignment="1">
      <alignment horizontal="center" vertical="center"/>
    </xf>
    <xf numFmtId="176" fontId="19" fillId="0" borderId="9" xfId="0" applyNumberFormat="1" applyFont="1" applyBorder="1" applyAlignment="1">
      <alignment horizontal="center" vertical="center"/>
    </xf>
    <xf numFmtId="0" fontId="19" fillId="4" borderId="7" xfId="0" applyFont="1" applyFill="1" applyBorder="1" applyAlignment="1">
      <alignment vertical="center" wrapText="1"/>
    </xf>
    <xf numFmtId="0" fontId="19" fillId="4" borderId="9" xfId="0" applyFont="1" applyFill="1" applyBorder="1" applyAlignment="1">
      <alignment vertical="center"/>
    </xf>
    <xf numFmtId="41" fontId="19" fillId="4" borderId="30" xfId="0" applyNumberFormat="1" applyFont="1" applyFill="1" applyBorder="1" applyAlignment="1">
      <alignment horizontal="right" vertical="center"/>
    </xf>
    <xf numFmtId="41" fontId="20" fillId="4" borderId="14" xfId="0" applyNumberFormat="1" applyFont="1" applyFill="1" applyBorder="1" applyAlignment="1">
      <alignment horizontal="right" vertical="center"/>
    </xf>
    <xf numFmtId="181" fontId="19" fillId="4" borderId="30" xfId="1" applyNumberFormat="1" applyFont="1" applyFill="1" applyBorder="1" applyAlignment="1">
      <alignment horizontal="right" vertical="center"/>
    </xf>
    <xf numFmtId="181" fontId="19" fillId="4" borderId="14" xfId="1" applyNumberFormat="1" applyFont="1" applyFill="1" applyBorder="1" applyAlignment="1">
      <alignment horizontal="right" vertical="center"/>
    </xf>
    <xf numFmtId="181" fontId="19" fillId="0" borderId="18" xfId="0" applyNumberFormat="1" applyFont="1" applyFill="1" applyBorder="1" applyAlignment="1">
      <alignment horizontal="right" vertical="center"/>
    </xf>
    <xf numFmtId="181" fontId="19" fillId="0" borderId="17" xfId="0" applyNumberFormat="1" applyFont="1" applyFill="1" applyBorder="1" applyAlignment="1">
      <alignment horizontal="right" vertical="center"/>
    </xf>
    <xf numFmtId="41" fontId="19" fillId="0" borderId="43" xfId="0" applyNumberFormat="1" applyFont="1" applyBorder="1" applyAlignment="1">
      <alignment vertical="center"/>
    </xf>
    <xf numFmtId="41" fontId="20" fillId="0" borderId="19" xfId="0" applyNumberFormat="1" applyFont="1" applyBorder="1" applyAlignment="1">
      <alignment vertical="center"/>
    </xf>
    <xf numFmtId="181" fontId="19" fillId="3" borderId="43" xfId="0" applyNumberFormat="1" applyFont="1" applyFill="1" applyBorder="1" applyAlignment="1">
      <alignment horizontal="right" vertical="center"/>
    </xf>
    <xf numFmtId="181" fontId="20" fillId="3" borderId="19" xfId="0" applyNumberFormat="1" applyFont="1" applyFill="1" applyBorder="1" applyAlignment="1">
      <alignment horizontal="right" vertical="center"/>
    </xf>
    <xf numFmtId="0" fontId="19" fillId="4" borderId="7" xfId="0" applyFont="1" applyFill="1" applyBorder="1" applyAlignment="1">
      <alignment horizontal="left" vertical="center" wrapText="1"/>
    </xf>
    <xf numFmtId="0" fontId="19" fillId="4" borderId="9" xfId="0" applyFont="1" applyFill="1" applyBorder="1" applyAlignment="1">
      <alignment horizontal="left" vertical="center" wrapText="1"/>
    </xf>
    <xf numFmtId="181" fontId="19" fillId="0" borderId="1" xfId="0" applyNumberFormat="1" applyFont="1" applyBorder="1" applyAlignment="1">
      <alignment horizontal="right" vertical="center"/>
    </xf>
    <xf numFmtId="181" fontId="20" fillId="0" borderId="6" xfId="0" applyNumberFormat="1" applyFont="1" applyBorder="1" applyAlignment="1">
      <alignment horizontal="right" vertical="center"/>
    </xf>
    <xf numFmtId="181" fontId="19" fillId="0" borderId="43" xfId="0" applyNumberFormat="1" applyFont="1" applyBorder="1" applyAlignment="1">
      <alignment horizontal="right" vertical="center"/>
    </xf>
    <xf numFmtId="181" fontId="20" fillId="0" borderId="19" xfId="0" applyNumberFormat="1" applyFont="1" applyBorder="1" applyAlignment="1">
      <alignment horizontal="right" vertical="center"/>
    </xf>
    <xf numFmtId="181" fontId="19" fillId="4" borderId="30" xfId="0" applyNumberFormat="1" applyFont="1" applyFill="1" applyBorder="1" applyAlignment="1">
      <alignment horizontal="right" vertical="center"/>
    </xf>
    <xf numFmtId="181" fontId="20" fillId="4" borderId="14" xfId="0" applyNumberFormat="1" applyFont="1" applyFill="1" applyBorder="1" applyAlignment="1">
      <alignment horizontal="right" vertical="center"/>
    </xf>
    <xf numFmtId="41" fontId="19" fillId="4" borderId="30" xfId="1" applyNumberFormat="1" applyFont="1" applyFill="1" applyBorder="1" applyAlignment="1">
      <alignment horizontal="right" vertical="center"/>
    </xf>
    <xf numFmtId="41" fontId="19" fillId="4" borderId="14" xfId="1" applyNumberFormat="1" applyFont="1" applyFill="1" applyBorder="1" applyAlignment="1">
      <alignment horizontal="right" vertical="center"/>
    </xf>
    <xf numFmtId="176" fontId="19" fillId="0" borderId="7" xfId="0" applyNumberFormat="1" applyFont="1" applyFill="1" applyBorder="1" applyAlignment="1">
      <alignment horizontal="center" vertical="center"/>
    </xf>
    <xf numFmtId="176" fontId="19" fillId="0" borderId="9" xfId="0" applyNumberFormat="1" applyFont="1" applyFill="1" applyBorder="1" applyAlignment="1">
      <alignment horizontal="center" vertical="center"/>
    </xf>
    <xf numFmtId="181" fontId="19" fillId="0" borderId="1" xfId="0" applyNumberFormat="1" applyFont="1" applyBorder="1" applyAlignment="1">
      <alignment horizontal="right" vertical="center" wrapText="1"/>
    </xf>
    <xf numFmtId="0" fontId="19" fillId="4" borderId="9" xfId="0" applyFont="1" applyFill="1" applyBorder="1" applyAlignment="1">
      <alignment horizontal="left" vertical="center"/>
    </xf>
    <xf numFmtId="181" fontId="19" fillId="0" borderId="30" xfId="0" applyNumberFormat="1" applyFont="1" applyFill="1" applyBorder="1" applyAlignment="1">
      <alignment horizontal="right" vertical="center"/>
    </xf>
    <xf numFmtId="181" fontId="20" fillId="0" borderId="14" xfId="0" applyNumberFormat="1" applyFont="1" applyFill="1" applyBorder="1" applyAlignment="1">
      <alignment horizontal="right" vertical="center"/>
    </xf>
    <xf numFmtId="41" fontId="19" fillId="0" borderId="30" xfId="1" applyNumberFormat="1" applyFont="1" applyFill="1" applyBorder="1" applyAlignment="1">
      <alignment horizontal="right" vertical="center"/>
    </xf>
    <xf numFmtId="41" fontId="19" fillId="0" borderId="14" xfId="1" applyNumberFormat="1" applyFont="1" applyFill="1" applyBorder="1" applyAlignment="1">
      <alignment horizontal="right" vertical="center"/>
    </xf>
    <xf numFmtId="41" fontId="19" fillId="4" borderId="14" xfId="0" applyNumberFormat="1" applyFont="1" applyFill="1" applyBorder="1" applyAlignment="1">
      <alignment horizontal="right" vertical="center"/>
    </xf>
    <xf numFmtId="183" fontId="19" fillId="4" borderId="7" xfId="0" applyNumberFormat="1" applyFont="1" applyFill="1" applyBorder="1" applyAlignment="1">
      <alignment vertical="center" wrapText="1" shrinkToFit="1"/>
    </xf>
    <xf numFmtId="183" fontId="19" fillId="4" borderId="9" xfId="0" applyNumberFormat="1" applyFont="1" applyFill="1" applyBorder="1" applyAlignment="1">
      <alignment vertical="center" wrapText="1" shrinkToFit="1"/>
    </xf>
    <xf numFmtId="183" fontId="19" fillId="4" borderId="7" xfId="0" applyNumberFormat="1" applyFont="1" applyFill="1" applyBorder="1" applyAlignment="1">
      <alignment horizontal="left" vertical="center" wrapText="1" shrinkToFit="1"/>
    </xf>
    <xf numFmtId="183" fontId="19" fillId="4" borderId="9" xfId="0" applyNumberFormat="1" applyFont="1" applyFill="1" applyBorder="1" applyAlignment="1">
      <alignment horizontal="left" vertical="center" wrapText="1" shrinkToFit="1"/>
    </xf>
    <xf numFmtId="49" fontId="19" fillId="4" borderId="7" xfId="0" applyNumberFormat="1" applyFont="1" applyFill="1" applyBorder="1" applyAlignment="1">
      <alignment horizontal="left" vertical="center" wrapText="1"/>
    </xf>
    <xf numFmtId="49" fontId="19" fillId="4" borderId="9" xfId="0" applyNumberFormat="1" applyFont="1" applyFill="1" applyBorder="1" applyAlignment="1">
      <alignment horizontal="left" vertical="center" wrapText="1"/>
    </xf>
    <xf numFmtId="176" fontId="19" fillId="0" borderId="64" xfId="0" applyNumberFormat="1" applyFont="1" applyBorder="1" applyAlignment="1">
      <alignment horizontal="center" vertical="center" wrapText="1"/>
    </xf>
    <xf numFmtId="176" fontId="19" fillId="0" borderId="65" xfId="0" applyNumberFormat="1" applyFont="1" applyBorder="1" applyAlignment="1">
      <alignment horizontal="center" vertical="center" wrapText="1"/>
    </xf>
    <xf numFmtId="0" fontId="19" fillId="0" borderId="7" xfId="0" applyFont="1" applyFill="1" applyBorder="1" applyAlignment="1">
      <alignment horizontal="left" vertical="center" wrapText="1"/>
    </xf>
    <xf numFmtId="0" fontId="19" fillId="0" borderId="9" xfId="0" applyFont="1" applyFill="1" applyBorder="1" applyAlignment="1">
      <alignment horizontal="left" vertical="center"/>
    </xf>
    <xf numFmtId="0" fontId="19" fillId="6" borderId="49" xfId="0" applyFont="1" applyFill="1" applyBorder="1" applyAlignment="1">
      <alignment vertical="center" wrapText="1"/>
    </xf>
    <xf numFmtId="0" fontId="19" fillId="6" borderId="49" xfId="0" applyFont="1" applyFill="1" applyBorder="1" applyAlignment="1">
      <alignment horizontal="left" vertical="center" wrapText="1"/>
    </xf>
    <xf numFmtId="0" fontId="19" fillId="0" borderId="64" xfId="0" applyFont="1" applyFill="1" applyBorder="1" applyAlignment="1">
      <alignment horizontal="left" vertical="center" wrapText="1"/>
    </xf>
    <xf numFmtId="0" fontId="19" fillId="0" borderId="65" xfId="0" applyFont="1" applyFill="1" applyBorder="1" applyAlignment="1">
      <alignment horizontal="left" vertical="center"/>
    </xf>
    <xf numFmtId="181" fontId="19" fillId="3" borderId="61" xfId="0" applyNumberFormat="1" applyFont="1" applyFill="1" applyBorder="1" applyAlignment="1">
      <alignment horizontal="right" vertical="center"/>
    </xf>
    <xf numFmtId="181" fontId="20" fillId="3" borderId="62" xfId="0" applyNumberFormat="1" applyFont="1" applyFill="1" applyBorder="1" applyAlignment="1">
      <alignment horizontal="right"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19" fillId="0" borderId="7" xfId="0" applyFont="1" applyBorder="1" applyAlignment="1">
      <alignment horizontal="center" vertical="center"/>
    </xf>
    <xf numFmtId="0" fontId="19" fillId="0" borderId="9" xfId="0" applyFont="1" applyBorder="1" applyAlignment="1">
      <alignment horizontal="center" vertical="center"/>
    </xf>
    <xf numFmtId="0" fontId="19" fillId="0" borderId="7" xfId="0" applyFont="1" applyFill="1" applyBorder="1" applyAlignment="1">
      <alignment horizontal="center" vertical="center"/>
    </xf>
    <xf numFmtId="0" fontId="19" fillId="0" borderId="9" xfId="0" applyFont="1" applyFill="1" applyBorder="1" applyAlignment="1">
      <alignment horizontal="center" vertical="center"/>
    </xf>
    <xf numFmtId="181" fontId="19" fillId="3" borderId="30" xfId="1" applyNumberFormat="1" applyFont="1" applyFill="1" applyBorder="1" applyAlignment="1">
      <alignment horizontal="right" vertical="center"/>
    </xf>
    <xf numFmtId="181" fontId="20" fillId="3" borderId="14" xfId="1" applyNumberFormat="1" applyFont="1" applyFill="1" applyBorder="1" applyAlignment="1">
      <alignment horizontal="right" vertical="center"/>
    </xf>
    <xf numFmtId="177" fontId="19" fillId="3" borderId="30" xfId="0" applyNumberFormat="1" applyFont="1" applyFill="1" applyBorder="1" applyAlignment="1">
      <alignment horizontal="right" vertical="center"/>
    </xf>
    <xf numFmtId="177" fontId="20" fillId="3" borderId="14" xfId="0" applyNumberFormat="1" applyFont="1" applyFill="1" applyBorder="1" applyAlignment="1">
      <alignment horizontal="right" vertical="center"/>
    </xf>
    <xf numFmtId="182" fontId="19" fillId="3" borderId="30" xfId="1" applyNumberFormat="1" applyFont="1" applyFill="1" applyBorder="1" applyAlignment="1">
      <alignment horizontal="right" vertical="center"/>
    </xf>
    <xf numFmtId="182" fontId="20" fillId="3" borderId="14" xfId="1" applyNumberFormat="1" applyFont="1" applyFill="1" applyBorder="1" applyAlignment="1">
      <alignment horizontal="right" vertical="center"/>
    </xf>
    <xf numFmtId="38" fontId="19" fillId="3" borderId="30" xfId="1" applyFont="1" applyFill="1" applyBorder="1" applyAlignment="1">
      <alignment horizontal="right" vertical="center"/>
    </xf>
    <xf numFmtId="38" fontId="20" fillId="3" borderId="14" xfId="1" applyFont="1" applyFill="1" applyBorder="1" applyAlignment="1">
      <alignment horizontal="right" vertical="center"/>
    </xf>
    <xf numFmtId="41" fontId="19" fillId="3" borderId="1" xfId="0" applyNumberFormat="1" applyFont="1" applyFill="1" applyBorder="1" applyAlignment="1">
      <alignment horizontal="right" vertical="center"/>
    </xf>
    <xf numFmtId="41" fontId="20" fillId="3" borderId="44" xfId="0" applyNumberFormat="1" applyFont="1" applyFill="1" applyBorder="1" applyAlignment="1">
      <alignment horizontal="right" vertical="center"/>
    </xf>
    <xf numFmtId="181" fontId="19" fillId="3" borderId="18" xfId="0" applyNumberFormat="1" applyFont="1" applyFill="1" applyBorder="1" applyAlignment="1">
      <alignment horizontal="right" vertical="center"/>
    </xf>
    <xf numFmtId="181" fontId="20" fillId="3" borderId="17" xfId="0" applyNumberFormat="1" applyFont="1" applyFill="1" applyBorder="1" applyAlignment="1">
      <alignment horizontal="right" vertical="center"/>
    </xf>
    <xf numFmtId="181" fontId="19" fillId="3" borderId="30" xfId="0" applyNumberFormat="1" applyFont="1" applyFill="1" applyBorder="1" applyAlignment="1">
      <alignment horizontal="right" vertical="center"/>
    </xf>
    <xf numFmtId="181" fontId="20" fillId="3" borderId="14" xfId="0" applyNumberFormat="1" applyFont="1" applyFill="1" applyBorder="1" applyAlignment="1">
      <alignment horizontal="right" vertical="center"/>
    </xf>
    <xf numFmtId="0" fontId="19" fillId="0" borderId="7" xfId="0" applyFont="1" applyBorder="1" applyAlignment="1">
      <alignment horizontal="left" vertical="center"/>
    </xf>
    <xf numFmtId="0" fontId="19" fillId="0" borderId="9" xfId="0" applyFont="1" applyBorder="1" applyAlignment="1">
      <alignment horizontal="left" vertical="center"/>
    </xf>
    <xf numFmtId="41" fontId="19" fillId="0" borderId="43" xfId="0" applyNumberFormat="1" applyFont="1" applyBorder="1" applyAlignment="1">
      <alignment horizontal="right" vertical="center"/>
    </xf>
    <xf numFmtId="41" fontId="20" fillId="0" borderId="19" xfId="0" applyNumberFormat="1" applyFont="1" applyBorder="1" applyAlignment="1">
      <alignment horizontal="right" vertical="center"/>
    </xf>
    <xf numFmtId="181" fontId="19" fillId="3" borderId="19" xfId="0" applyNumberFormat="1" applyFont="1" applyFill="1" applyBorder="1" applyAlignment="1">
      <alignment horizontal="right" vertical="center"/>
    </xf>
    <xf numFmtId="0" fontId="3" fillId="2" borderId="1"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38" fontId="5" fillId="2" borderId="26" xfId="1" applyFont="1" applyFill="1" applyBorder="1" applyAlignment="1">
      <alignment horizontal="center" vertical="center" wrapText="1"/>
    </xf>
    <xf numFmtId="38" fontId="0" fillId="0" borderId="29" xfId="1" applyFont="1" applyBorder="1" applyAlignment="1">
      <alignment vertical="center" wrapText="1"/>
    </xf>
    <xf numFmtId="38" fontId="0" fillId="0" borderId="38" xfId="1" applyFont="1" applyBorder="1" applyAlignment="1">
      <alignment vertical="center"/>
    </xf>
    <xf numFmtId="0" fontId="5"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5"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4" fillId="2" borderId="10" xfId="0" applyFont="1" applyFill="1" applyBorder="1" applyAlignment="1">
      <alignment horizontal="center" vertical="center" wrapText="1"/>
    </xf>
    <xf numFmtId="0" fontId="6" fillId="0" borderId="11" xfId="0" applyFont="1" applyBorder="1" applyAlignment="1">
      <alignment vertical="center" wrapText="1"/>
    </xf>
    <xf numFmtId="0" fontId="0" fillId="0" borderId="41" xfId="0" applyBorder="1" applyAlignment="1">
      <alignment vertical="center"/>
    </xf>
    <xf numFmtId="0" fontId="5"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38" fontId="11" fillId="2" borderId="4" xfId="1" applyFont="1" applyFill="1" applyBorder="1" applyAlignment="1">
      <alignment vertical="center" wrapText="1"/>
    </xf>
    <xf numFmtId="38" fontId="12" fillId="2" borderId="37" xfId="1" applyFont="1" applyFill="1" applyBorder="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4"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0" fillId="5" borderId="47" xfId="0" applyFont="1" applyFill="1" applyBorder="1" applyAlignment="1">
      <alignment horizontal="center" vertical="center" wrapText="1"/>
    </xf>
    <xf numFmtId="0" fontId="10" fillId="5" borderId="25" xfId="0" applyFont="1" applyFill="1" applyBorder="1" applyAlignment="1">
      <alignment horizontal="center" vertical="center" wrapText="1"/>
    </xf>
    <xf numFmtId="0" fontId="10" fillId="5" borderId="46" xfId="0" applyFont="1" applyFill="1" applyBorder="1" applyAlignment="1">
      <alignment horizontal="center" vertical="center" wrapText="1"/>
    </xf>
    <xf numFmtId="179" fontId="10" fillId="5" borderId="12" xfId="1" applyNumberFormat="1" applyFont="1" applyFill="1" applyBorder="1" applyAlignment="1">
      <alignment horizontal="center" vertical="center" wrapText="1"/>
    </xf>
    <xf numFmtId="179" fontId="10" fillId="5" borderId="14" xfId="1" applyNumberFormat="1"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41" fontId="20" fillId="4" borderId="14" xfId="1" applyNumberFormat="1" applyFont="1" applyFill="1" applyBorder="1" applyAlignment="1">
      <alignment horizontal="right" vertical="center"/>
    </xf>
    <xf numFmtId="180" fontId="3" fillId="0" borderId="0" xfId="0" applyNumberFormat="1" applyFont="1" applyBorder="1" applyAlignment="1">
      <alignment vertical="center"/>
    </xf>
    <xf numFmtId="180" fontId="0" fillId="0" borderId="0" xfId="0" applyNumberFormat="1" applyBorder="1" applyAlignment="1">
      <alignment vertical="center"/>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FF99FF"/>
      <color rgb="FFCCFF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Y117"/>
  <sheetViews>
    <sheetView tabSelected="1" view="pageBreakPreview" zoomScale="85" zoomScaleNormal="100" zoomScaleSheetLayoutView="85" workbookViewId="0">
      <pane xSplit="4" ySplit="7" topLeftCell="M98" activePane="bottomRight" state="frozen"/>
      <selection pane="topRight" activeCell="E1" sqref="E1"/>
      <selection pane="bottomLeft" activeCell="A8" sqref="A8"/>
      <selection pane="bottomRight" activeCell="V102" sqref="V102:W103"/>
    </sheetView>
  </sheetViews>
  <sheetFormatPr defaultRowHeight="13.5" outlineLevelRow="1"/>
  <cols>
    <col min="1" max="1" width="4.125" style="1" customWidth="1"/>
    <col min="2" max="2" width="7.875" style="1" customWidth="1"/>
    <col min="3" max="3" width="20.5" style="1" customWidth="1"/>
    <col min="4" max="4" width="36.625" style="1" customWidth="1"/>
    <col min="5" max="8" width="9" style="1" customWidth="1"/>
    <col min="9" max="9" width="9" style="29" customWidth="1"/>
    <col min="10" max="11" width="9" style="1" customWidth="1"/>
    <col min="12" max="12" width="9" style="31" customWidth="1"/>
    <col min="13" max="16" width="9" style="1" customWidth="1"/>
    <col min="17" max="17" width="10.625" style="29" customWidth="1"/>
    <col min="18" max="18" width="8" style="29" customWidth="1"/>
    <col min="19" max="19" width="10.625" style="29" customWidth="1"/>
    <col min="20" max="22" width="8" style="1" customWidth="1"/>
    <col min="23" max="23" width="10.625" style="1" customWidth="1"/>
    <col min="24" max="24" width="8" style="1" customWidth="1"/>
    <col min="25" max="25" width="9" style="19"/>
    <col min="26" max="16384" width="9" style="1"/>
  </cols>
  <sheetData>
    <row r="1" spans="1:25" ht="36" customHeight="1" thickBot="1">
      <c r="A1" s="25" t="s">
        <v>92</v>
      </c>
      <c r="B1" s="25"/>
    </row>
    <row r="2" spans="1:25" s="2" customFormat="1" ht="18" customHeight="1">
      <c r="A2" s="142" t="s">
        <v>2</v>
      </c>
      <c r="B2" s="142" t="s">
        <v>44</v>
      </c>
      <c r="C2" s="142" t="s">
        <v>20</v>
      </c>
      <c r="D2" s="142" t="s">
        <v>45</v>
      </c>
      <c r="E2" s="168" t="s">
        <v>7</v>
      </c>
      <c r="F2" s="188"/>
      <c r="G2" s="168" t="s">
        <v>4</v>
      </c>
      <c r="H2" s="207"/>
      <c r="I2" s="207"/>
      <c r="J2" s="207"/>
      <c r="K2" s="207"/>
      <c r="L2" s="207"/>
      <c r="M2" s="207"/>
      <c r="N2" s="210" t="s">
        <v>21</v>
      </c>
      <c r="O2" s="168" t="s">
        <v>10</v>
      </c>
      <c r="P2" s="188"/>
      <c r="Q2" s="168" t="s">
        <v>18</v>
      </c>
      <c r="R2" s="169"/>
      <c r="S2" s="169"/>
      <c r="T2" s="169"/>
      <c r="U2" s="169"/>
      <c r="V2" s="168" t="s">
        <v>19</v>
      </c>
      <c r="W2" s="169"/>
      <c r="X2" s="170"/>
      <c r="Y2" s="20"/>
    </row>
    <row r="3" spans="1:25" s="2" customFormat="1" ht="18" customHeight="1">
      <c r="A3" s="202"/>
      <c r="B3" s="143"/>
      <c r="C3" s="202"/>
      <c r="D3" s="202"/>
      <c r="E3" s="189"/>
      <c r="F3" s="190"/>
      <c r="G3" s="208"/>
      <c r="H3" s="209"/>
      <c r="I3" s="209"/>
      <c r="J3" s="209"/>
      <c r="K3" s="209"/>
      <c r="L3" s="209"/>
      <c r="M3" s="209"/>
      <c r="N3" s="211"/>
      <c r="O3" s="189"/>
      <c r="P3" s="190"/>
      <c r="Q3" s="36" t="s">
        <v>14</v>
      </c>
      <c r="R3" s="171" t="s">
        <v>1</v>
      </c>
      <c r="S3" s="171" t="s">
        <v>12</v>
      </c>
      <c r="T3" s="174" t="s">
        <v>0</v>
      </c>
      <c r="U3" s="177" t="s">
        <v>16</v>
      </c>
      <c r="V3" s="180" t="s">
        <v>1</v>
      </c>
      <c r="W3" s="174" t="s">
        <v>12</v>
      </c>
      <c r="X3" s="183" t="s">
        <v>0</v>
      </c>
      <c r="Y3" s="20"/>
    </row>
    <row r="4" spans="1:25" s="2" customFormat="1" ht="18" customHeight="1">
      <c r="A4" s="202"/>
      <c r="B4" s="143"/>
      <c r="C4" s="202"/>
      <c r="D4" s="202"/>
      <c r="E4" s="18"/>
      <c r="F4" s="17"/>
      <c r="G4" s="7" t="s">
        <v>8</v>
      </c>
      <c r="H4" s="8"/>
      <c r="I4" s="30"/>
      <c r="J4" s="8"/>
      <c r="K4" s="8"/>
      <c r="L4" s="32"/>
      <c r="M4" s="191" t="s">
        <v>9</v>
      </c>
      <c r="N4" s="211"/>
      <c r="O4" s="18"/>
      <c r="P4" s="17"/>
      <c r="Q4" s="186" t="s">
        <v>13</v>
      </c>
      <c r="R4" s="172"/>
      <c r="S4" s="172"/>
      <c r="T4" s="175"/>
      <c r="U4" s="178"/>
      <c r="V4" s="181"/>
      <c r="W4" s="175"/>
      <c r="X4" s="184"/>
      <c r="Y4" s="20"/>
    </row>
    <row r="5" spans="1:25" s="2" customFormat="1" ht="18" customHeight="1">
      <c r="A5" s="202"/>
      <c r="B5" s="143"/>
      <c r="C5" s="202"/>
      <c r="D5" s="202"/>
      <c r="E5" s="18"/>
      <c r="F5" s="194" t="s">
        <v>5</v>
      </c>
      <c r="G5" s="18"/>
      <c r="H5" s="5" t="s">
        <v>3</v>
      </c>
      <c r="I5" s="34"/>
      <c r="J5" s="26"/>
      <c r="K5" s="26"/>
      <c r="L5" s="33"/>
      <c r="M5" s="192"/>
      <c r="N5" s="211"/>
      <c r="O5" s="18"/>
      <c r="P5" s="194" t="s">
        <v>5</v>
      </c>
      <c r="Q5" s="187"/>
      <c r="R5" s="173"/>
      <c r="S5" s="173"/>
      <c r="T5" s="176"/>
      <c r="U5" s="179"/>
      <c r="V5" s="182"/>
      <c r="W5" s="176"/>
      <c r="X5" s="185"/>
      <c r="Y5" s="20"/>
    </row>
    <row r="6" spans="1:25" s="2" customFormat="1" ht="18" customHeight="1">
      <c r="A6" s="202"/>
      <c r="B6" s="143"/>
      <c r="C6" s="202"/>
      <c r="D6" s="202"/>
      <c r="E6" s="18"/>
      <c r="F6" s="195"/>
      <c r="G6" s="18"/>
      <c r="H6" s="16" t="s">
        <v>6</v>
      </c>
      <c r="I6" s="197" t="s">
        <v>43</v>
      </c>
      <c r="J6" s="198"/>
      <c r="K6" s="199"/>
      <c r="L6" s="200" t="s">
        <v>24</v>
      </c>
      <c r="M6" s="192"/>
      <c r="N6" s="211"/>
      <c r="O6" s="18"/>
      <c r="P6" s="195"/>
      <c r="Q6" s="37" t="s">
        <v>15</v>
      </c>
      <c r="R6" s="38" t="s">
        <v>15</v>
      </c>
      <c r="S6" s="38" t="s">
        <v>15</v>
      </c>
      <c r="T6" s="10" t="s">
        <v>15</v>
      </c>
      <c r="U6" s="11" t="s">
        <v>15</v>
      </c>
      <c r="V6" s="14" t="s">
        <v>15</v>
      </c>
      <c r="W6" s="10" t="s">
        <v>15</v>
      </c>
      <c r="X6" s="11" t="s">
        <v>15</v>
      </c>
      <c r="Y6" s="21" t="s">
        <v>15</v>
      </c>
    </row>
    <row r="7" spans="1:25" s="2" customFormat="1" ht="18" customHeight="1" thickBot="1">
      <c r="A7" s="203"/>
      <c r="B7" s="144"/>
      <c r="C7" s="203"/>
      <c r="D7" s="203"/>
      <c r="E7" s="4"/>
      <c r="F7" s="196"/>
      <c r="G7" s="4"/>
      <c r="H7" s="6"/>
      <c r="I7" s="35" t="s">
        <v>22</v>
      </c>
      <c r="J7" s="28" t="s">
        <v>23</v>
      </c>
      <c r="K7" s="28" t="s">
        <v>25</v>
      </c>
      <c r="L7" s="201"/>
      <c r="M7" s="193"/>
      <c r="N7" s="212"/>
      <c r="O7" s="4"/>
      <c r="P7" s="196"/>
      <c r="Q7" s="39" t="s">
        <v>11</v>
      </c>
      <c r="R7" s="40" t="s">
        <v>11</v>
      </c>
      <c r="S7" s="40" t="s">
        <v>11</v>
      </c>
      <c r="T7" s="9" t="s">
        <v>11</v>
      </c>
      <c r="U7" s="12" t="s">
        <v>11</v>
      </c>
      <c r="V7" s="13" t="s">
        <v>11</v>
      </c>
      <c r="W7" s="9" t="s">
        <v>11</v>
      </c>
      <c r="X7" s="15" t="s">
        <v>11</v>
      </c>
      <c r="Y7" s="22" t="s">
        <v>11</v>
      </c>
    </row>
    <row r="8" spans="1:25" s="2" customFormat="1" ht="45" customHeight="1">
      <c r="A8" s="93">
        <v>1</v>
      </c>
      <c r="B8" s="145" t="s">
        <v>46</v>
      </c>
      <c r="C8" s="95" t="s">
        <v>93</v>
      </c>
      <c r="D8" s="107" t="s">
        <v>159</v>
      </c>
      <c r="E8" s="109">
        <v>197.21716900000001</v>
      </c>
      <c r="F8" s="91">
        <f>E8</f>
        <v>197.21716900000001</v>
      </c>
      <c r="G8" s="111">
        <f>H8</f>
        <v>0.57567900000000005</v>
      </c>
      <c r="H8" s="113">
        <f>I8+J8+K8+L8</f>
        <v>0.57567900000000005</v>
      </c>
      <c r="I8" s="115">
        <v>0</v>
      </c>
      <c r="J8" s="97">
        <v>0</v>
      </c>
      <c r="K8" s="97">
        <v>0</v>
      </c>
      <c r="L8" s="99">
        <v>0.57567900000000005</v>
      </c>
      <c r="M8" s="121">
        <v>20.101081000000001</v>
      </c>
      <c r="N8" s="103">
        <v>0</v>
      </c>
      <c r="O8" s="105">
        <f>+(+E8+G8)-(M8+N8)</f>
        <v>177.69176700000003</v>
      </c>
      <c r="P8" s="91">
        <f>O8</f>
        <v>177.69176700000003</v>
      </c>
      <c r="Q8" s="45">
        <v>41</v>
      </c>
      <c r="R8" s="46">
        <v>0</v>
      </c>
      <c r="S8" s="46">
        <v>0</v>
      </c>
      <c r="T8" s="47">
        <v>0</v>
      </c>
      <c r="U8" s="48">
        <v>0</v>
      </c>
      <c r="V8" s="43">
        <v>0</v>
      </c>
      <c r="W8" s="47">
        <v>0</v>
      </c>
      <c r="X8" s="49">
        <v>0</v>
      </c>
      <c r="Y8" s="23" t="s">
        <v>15</v>
      </c>
    </row>
    <row r="9" spans="1:25" s="2" customFormat="1" ht="45" customHeight="1" thickBot="1">
      <c r="A9" s="94"/>
      <c r="B9" s="146"/>
      <c r="C9" s="96"/>
      <c r="D9" s="108"/>
      <c r="E9" s="110"/>
      <c r="F9" s="92"/>
      <c r="G9" s="112"/>
      <c r="H9" s="114"/>
      <c r="I9" s="204"/>
      <c r="J9" s="98"/>
      <c r="K9" s="98"/>
      <c r="L9" s="100"/>
      <c r="M9" s="122"/>
      <c r="N9" s="104"/>
      <c r="O9" s="106"/>
      <c r="P9" s="92"/>
      <c r="Q9" s="50">
        <f>20101720/1000000</f>
        <v>20.10172</v>
      </c>
      <c r="R9" s="51">
        <v>0</v>
      </c>
      <c r="S9" s="51">
        <v>0</v>
      </c>
      <c r="T9" s="52">
        <v>0</v>
      </c>
      <c r="U9" s="53">
        <v>0</v>
      </c>
      <c r="V9" s="44">
        <v>0</v>
      </c>
      <c r="W9" s="52">
        <v>0</v>
      </c>
      <c r="X9" s="54">
        <v>0</v>
      </c>
      <c r="Y9" s="24" t="s">
        <v>11</v>
      </c>
    </row>
    <row r="10" spans="1:25" s="2" customFormat="1" ht="45" customHeight="1">
      <c r="A10" s="93">
        <v>2</v>
      </c>
      <c r="B10" s="145" t="s">
        <v>47</v>
      </c>
      <c r="C10" s="95" t="s">
        <v>94</v>
      </c>
      <c r="D10" s="107" t="s">
        <v>95</v>
      </c>
      <c r="E10" s="109">
        <v>75.092466999999999</v>
      </c>
      <c r="F10" s="91">
        <f t="shared" ref="F10" si="0">E10</f>
        <v>75.092466999999999</v>
      </c>
      <c r="G10" s="111">
        <f t="shared" ref="G10" si="1">H10</f>
        <v>7.3472999999999997E-2</v>
      </c>
      <c r="H10" s="113">
        <f t="shared" ref="H10" si="2">I10+J10+K10+L10</f>
        <v>7.3472999999999997E-2</v>
      </c>
      <c r="I10" s="115">
        <v>0</v>
      </c>
      <c r="J10" s="97">
        <v>0</v>
      </c>
      <c r="K10" s="97">
        <v>0</v>
      </c>
      <c r="L10" s="99">
        <v>7.3472999999999997E-2</v>
      </c>
      <c r="M10" s="101">
        <v>15.840999999999999</v>
      </c>
      <c r="N10" s="103">
        <v>0</v>
      </c>
      <c r="O10" s="105">
        <f>+(+E10+G10)-(M10+N10)</f>
        <v>59.324940000000005</v>
      </c>
      <c r="P10" s="91">
        <f t="shared" ref="P10" si="3">O10</f>
        <v>59.324940000000005</v>
      </c>
      <c r="Q10" s="55">
        <v>47</v>
      </c>
      <c r="R10" s="46">
        <v>0</v>
      </c>
      <c r="S10" s="46">
        <v>0</v>
      </c>
      <c r="T10" s="47">
        <v>0</v>
      </c>
      <c r="U10" s="48">
        <v>0</v>
      </c>
      <c r="V10" s="43">
        <v>0</v>
      </c>
      <c r="W10" s="47">
        <v>0</v>
      </c>
      <c r="X10" s="49">
        <v>0</v>
      </c>
      <c r="Y10" s="23" t="s">
        <v>15</v>
      </c>
    </row>
    <row r="11" spans="1:25" s="2" customFormat="1" ht="45" customHeight="1" thickBot="1">
      <c r="A11" s="94"/>
      <c r="B11" s="146"/>
      <c r="C11" s="96"/>
      <c r="D11" s="108"/>
      <c r="E11" s="110"/>
      <c r="F11" s="92"/>
      <c r="G11" s="112"/>
      <c r="H11" s="114"/>
      <c r="I11" s="116"/>
      <c r="J11" s="98"/>
      <c r="K11" s="98"/>
      <c r="L11" s="100"/>
      <c r="M11" s="102"/>
      <c r="N11" s="104"/>
      <c r="O11" s="167"/>
      <c r="P11" s="92"/>
      <c r="Q11" s="50">
        <f>15841000/1000000</f>
        <v>15.840999999999999</v>
      </c>
      <c r="R11" s="51">
        <v>0</v>
      </c>
      <c r="S11" s="51">
        <v>0</v>
      </c>
      <c r="T11" s="52">
        <v>0</v>
      </c>
      <c r="U11" s="53">
        <v>0</v>
      </c>
      <c r="V11" s="44">
        <v>0</v>
      </c>
      <c r="W11" s="52">
        <v>0</v>
      </c>
      <c r="X11" s="54">
        <v>0</v>
      </c>
      <c r="Y11" s="24" t="s">
        <v>11</v>
      </c>
    </row>
    <row r="12" spans="1:25" s="2" customFormat="1" ht="75" customHeight="1">
      <c r="A12" s="93">
        <v>3</v>
      </c>
      <c r="B12" s="147" t="s">
        <v>48</v>
      </c>
      <c r="C12" s="95" t="s">
        <v>96</v>
      </c>
      <c r="D12" s="107" t="s">
        <v>97</v>
      </c>
      <c r="E12" s="109">
        <v>3811.3443980000002</v>
      </c>
      <c r="F12" s="91">
        <f t="shared" ref="F12" si="4">E12</f>
        <v>3811.3443980000002</v>
      </c>
      <c r="G12" s="111">
        <f t="shared" ref="G12" si="5">H12</f>
        <v>2.2382620000000002</v>
      </c>
      <c r="H12" s="113">
        <f t="shared" ref="H12" si="6">I12+J12+K12+L12</f>
        <v>2.2382620000000002</v>
      </c>
      <c r="I12" s="115">
        <v>0</v>
      </c>
      <c r="J12" s="97">
        <v>0</v>
      </c>
      <c r="K12" s="97">
        <v>0</v>
      </c>
      <c r="L12" s="99">
        <v>2.2382620000000002</v>
      </c>
      <c r="M12" s="101">
        <v>596.803</v>
      </c>
      <c r="N12" s="103">
        <v>0</v>
      </c>
      <c r="O12" s="105">
        <f>+(+E12+G12)-(M12+N12)</f>
        <v>3216.7796600000001</v>
      </c>
      <c r="P12" s="91">
        <f t="shared" ref="P12" si="7">O12</f>
        <v>3216.7796600000001</v>
      </c>
      <c r="Q12" s="45">
        <v>92</v>
      </c>
      <c r="R12" s="46">
        <v>0</v>
      </c>
      <c r="S12" s="46">
        <v>0</v>
      </c>
      <c r="T12" s="47">
        <v>0</v>
      </c>
      <c r="U12" s="48">
        <v>0</v>
      </c>
      <c r="V12" s="43">
        <v>0</v>
      </c>
      <c r="W12" s="47">
        <v>0</v>
      </c>
      <c r="X12" s="49">
        <v>0</v>
      </c>
      <c r="Y12" s="23" t="s">
        <v>15</v>
      </c>
    </row>
    <row r="13" spans="1:25" s="2" customFormat="1" ht="75" customHeight="1" thickBot="1">
      <c r="A13" s="94"/>
      <c r="B13" s="148"/>
      <c r="C13" s="96"/>
      <c r="D13" s="108"/>
      <c r="E13" s="110"/>
      <c r="F13" s="92"/>
      <c r="G13" s="112"/>
      <c r="H13" s="114"/>
      <c r="I13" s="116"/>
      <c r="J13" s="98"/>
      <c r="K13" s="98"/>
      <c r="L13" s="100"/>
      <c r="M13" s="102"/>
      <c r="N13" s="104"/>
      <c r="O13" s="106"/>
      <c r="P13" s="92"/>
      <c r="Q13" s="50">
        <v>596.803</v>
      </c>
      <c r="R13" s="51">
        <v>0</v>
      </c>
      <c r="S13" s="51">
        <v>0</v>
      </c>
      <c r="T13" s="52">
        <v>0</v>
      </c>
      <c r="U13" s="53">
        <v>0</v>
      </c>
      <c r="V13" s="44">
        <v>0</v>
      </c>
      <c r="W13" s="52">
        <v>0</v>
      </c>
      <c r="X13" s="54">
        <v>0</v>
      </c>
      <c r="Y13" s="24" t="s">
        <v>11</v>
      </c>
    </row>
    <row r="14" spans="1:25" s="2" customFormat="1" ht="75" customHeight="1">
      <c r="A14" s="93">
        <v>4</v>
      </c>
      <c r="B14" s="147" t="s">
        <v>175</v>
      </c>
      <c r="C14" s="95" t="s">
        <v>176</v>
      </c>
      <c r="D14" s="107" t="s">
        <v>184</v>
      </c>
      <c r="E14" s="109">
        <v>3445.8939399999999</v>
      </c>
      <c r="F14" s="91">
        <f t="shared" ref="F14" si="8">E14</f>
        <v>3445.8939399999999</v>
      </c>
      <c r="G14" s="111">
        <f t="shared" ref="G14" si="9">H14</f>
        <v>2453.745527</v>
      </c>
      <c r="H14" s="121">
        <f t="shared" ref="H14" si="10">I14+J14+K14+L14</f>
        <v>2453.745527</v>
      </c>
      <c r="I14" s="123">
        <v>2448.3690000000001</v>
      </c>
      <c r="J14" s="97">
        <v>0</v>
      </c>
      <c r="K14" s="97">
        <v>0</v>
      </c>
      <c r="L14" s="99">
        <v>5.3765270000000003</v>
      </c>
      <c r="M14" s="101">
        <v>5027.351302</v>
      </c>
      <c r="N14" s="103">
        <v>0</v>
      </c>
      <c r="O14" s="105">
        <f>+(+E14+G14)-(M14+N14)</f>
        <v>872.28816499999994</v>
      </c>
      <c r="P14" s="91">
        <f t="shared" ref="P14" si="11">O14</f>
        <v>872.28816499999994</v>
      </c>
      <c r="Q14" s="45">
        <v>467</v>
      </c>
      <c r="R14" s="46">
        <v>0</v>
      </c>
      <c r="S14" s="46">
        <v>1</v>
      </c>
      <c r="T14" s="47">
        <v>0</v>
      </c>
      <c r="U14" s="48">
        <v>0</v>
      </c>
      <c r="V14" s="43">
        <v>0</v>
      </c>
      <c r="W14" s="47">
        <v>1</v>
      </c>
      <c r="X14" s="49">
        <v>0</v>
      </c>
      <c r="Y14" s="23" t="s">
        <v>15</v>
      </c>
    </row>
    <row r="15" spans="1:25" s="2" customFormat="1" ht="75" customHeight="1" thickBot="1">
      <c r="A15" s="94"/>
      <c r="B15" s="148"/>
      <c r="C15" s="96"/>
      <c r="D15" s="108"/>
      <c r="E15" s="110"/>
      <c r="F15" s="92"/>
      <c r="G15" s="112"/>
      <c r="H15" s="122"/>
      <c r="I15" s="124"/>
      <c r="J15" s="98"/>
      <c r="K15" s="98"/>
      <c r="L15" s="100"/>
      <c r="M15" s="102"/>
      <c r="N15" s="104"/>
      <c r="O15" s="106"/>
      <c r="P15" s="92"/>
      <c r="Q15" s="56">
        <f>5027351302/1000000-S15</f>
        <v>4056.2513020000001</v>
      </c>
      <c r="R15" s="51">
        <v>0</v>
      </c>
      <c r="S15" s="56">
        <f>971100000/1000000</f>
        <v>971.1</v>
      </c>
      <c r="T15" s="52">
        <v>0</v>
      </c>
      <c r="U15" s="53">
        <v>0</v>
      </c>
      <c r="V15" s="44">
        <v>0</v>
      </c>
      <c r="W15" s="52">
        <f>3810930000/1000000</f>
        <v>3810.93</v>
      </c>
      <c r="X15" s="54">
        <v>0</v>
      </c>
      <c r="Y15" s="24" t="s">
        <v>11</v>
      </c>
    </row>
    <row r="16" spans="1:25" s="2" customFormat="1" ht="45" customHeight="1">
      <c r="A16" s="93">
        <v>5</v>
      </c>
      <c r="B16" s="145" t="s">
        <v>49</v>
      </c>
      <c r="C16" s="95" t="s">
        <v>98</v>
      </c>
      <c r="D16" s="107" t="s">
        <v>99</v>
      </c>
      <c r="E16" s="109">
        <v>44.507572000000003</v>
      </c>
      <c r="F16" s="91">
        <f t="shared" ref="F16" si="12">E16</f>
        <v>44.507572000000003</v>
      </c>
      <c r="G16" s="111">
        <f t="shared" ref="G16" si="13">H16</f>
        <v>0.75036599999999998</v>
      </c>
      <c r="H16" s="113">
        <f t="shared" ref="H16" si="14">I16+J16+K16+L16</f>
        <v>0.75036599999999998</v>
      </c>
      <c r="I16" s="115">
        <v>0</v>
      </c>
      <c r="J16" s="97">
        <v>0</v>
      </c>
      <c r="K16" s="97">
        <v>0</v>
      </c>
      <c r="L16" s="99">
        <v>0.75036599999999998</v>
      </c>
      <c r="M16" s="101">
        <v>18.170999999999999</v>
      </c>
      <c r="N16" s="103">
        <v>0</v>
      </c>
      <c r="O16" s="105">
        <f>+(+E16+G16)-(M16+N16)</f>
        <v>27.086938000000004</v>
      </c>
      <c r="P16" s="91">
        <f t="shared" ref="P16" si="15">O16</f>
        <v>27.086938000000004</v>
      </c>
      <c r="Q16" s="43">
        <v>40</v>
      </c>
      <c r="R16" s="48">
        <v>0</v>
      </c>
      <c r="S16" s="48">
        <v>1</v>
      </c>
      <c r="T16" s="47">
        <v>0</v>
      </c>
      <c r="U16" s="48">
        <v>0</v>
      </c>
      <c r="V16" s="43">
        <v>0</v>
      </c>
      <c r="W16" s="47">
        <v>1</v>
      </c>
      <c r="X16" s="49">
        <v>0</v>
      </c>
      <c r="Y16" s="23" t="s">
        <v>15</v>
      </c>
    </row>
    <row r="17" spans="1:25" s="2" customFormat="1" ht="45" customHeight="1" thickBot="1">
      <c r="A17" s="94"/>
      <c r="B17" s="146"/>
      <c r="C17" s="96"/>
      <c r="D17" s="108"/>
      <c r="E17" s="110"/>
      <c r="F17" s="92"/>
      <c r="G17" s="112"/>
      <c r="H17" s="114"/>
      <c r="I17" s="116"/>
      <c r="J17" s="98"/>
      <c r="K17" s="98"/>
      <c r="L17" s="100"/>
      <c r="M17" s="102"/>
      <c r="N17" s="104"/>
      <c r="O17" s="106"/>
      <c r="P17" s="92"/>
      <c r="Q17" s="44">
        <f>(4380000+12888000+496000+191000)/1000000</f>
        <v>17.954999999999998</v>
      </c>
      <c r="R17" s="53">
        <v>0</v>
      </c>
      <c r="S17" s="53">
        <f>216000/1000000</f>
        <v>0.216</v>
      </c>
      <c r="T17" s="52">
        <v>0</v>
      </c>
      <c r="U17" s="53">
        <v>0</v>
      </c>
      <c r="V17" s="44">
        <v>0</v>
      </c>
      <c r="W17" s="52">
        <f>216000/1000000</f>
        <v>0.216</v>
      </c>
      <c r="X17" s="54">
        <v>0</v>
      </c>
      <c r="Y17" s="24" t="s">
        <v>11</v>
      </c>
    </row>
    <row r="18" spans="1:25" s="2" customFormat="1" ht="45" customHeight="1">
      <c r="A18" s="93">
        <v>6</v>
      </c>
      <c r="B18" s="145" t="s">
        <v>50</v>
      </c>
      <c r="C18" s="95" t="s">
        <v>100</v>
      </c>
      <c r="D18" s="107" t="s">
        <v>101</v>
      </c>
      <c r="E18" s="109">
        <v>414.924059</v>
      </c>
      <c r="F18" s="91">
        <f t="shared" ref="F18" si="16">E18</f>
        <v>414.924059</v>
      </c>
      <c r="G18" s="111">
        <f t="shared" ref="G18" si="17">H18</f>
        <v>0.34155000000000002</v>
      </c>
      <c r="H18" s="113">
        <f t="shared" ref="H18" si="18">I18+J18+K18+L18</f>
        <v>0.34155000000000002</v>
      </c>
      <c r="I18" s="115">
        <v>0</v>
      </c>
      <c r="J18" s="97">
        <v>0</v>
      </c>
      <c r="K18" s="97">
        <v>0</v>
      </c>
      <c r="L18" s="99">
        <v>0.34155000000000002</v>
      </c>
      <c r="M18" s="101">
        <v>89.171381999999994</v>
      </c>
      <c r="N18" s="103">
        <v>0</v>
      </c>
      <c r="O18" s="105">
        <f>+(+E18+G18)-(M18+N18)</f>
        <v>326.09422699999999</v>
      </c>
      <c r="P18" s="91">
        <f t="shared" ref="P18" si="19">O18</f>
        <v>326.09422699999999</v>
      </c>
      <c r="Q18" s="43">
        <v>1</v>
      </c>
      <c r="R18" s="48">
        <v>0</v>
      </c>
      <c r="S18" s="47">
        <v>0</v>
      </c>
      <c r="T18" s="47">
        <v>0</v>
      </c>
      <c r="U18" s="48">
        <v>0</v>
      </c>
      <c r="V18" s="43">
        <v>0</v>
      </c>
      <c r="W18" s="47">
        <v>1</v>
      </c>
      <c r="X18" s="49">
        <v>0</v>
      </c>
      <c r="Y18" s="23" t="s">
        <v>15</v>
      </c>
    </row>
    <row r="19" spans="1:25" s="2" customFormat="1" ht="45" customHeight="1" thickBot="1">
      <c r="A19" s="94"/>
      <c r="B19" s="146"/>
      <c r="C19" s="96"/>
      <c r="D19" s="108"/>
      <c r="E19" s="110"/>
      <c r="F19" s="92"/>
      <c r="G19" s="112"/>
      <c r="H19" s="114"/>
      <c r="I19" s="116"/>
      <c r="J19" s="98"/>
      <c r="K19" s="98"/>
      <c r="L19" s="100"/>
      <c r="M19" s="102"/>
      <c r="N19" s="104"/>
      <c r="O19" s="106"/>
      <c r="P19" s="92"/>
      <c r="Q19" s="57">
        <f>89171382/1000000</f>
        <v>89.171381999999994</v>
      </c>
      <c r="R19" s="53">
        <v>0</v>
      </c>
      <c r="S19" s="52">
        <v>0</v>
      </c>
      <c r="T19" s="52">
        <v>0</v>
      </c>
      <c r="U19" s="53">
        <v>0</v>
      </c>
      <c r="V19" s="44">
        <v>0</v>
      </c>
      <c r="W19" s="58">
        <f>594000/1000000</f>
        <v>0.59399999999999997</v>
      </c>
      <c r="X19" s="54">
        <v>0</v>
      </c>
      <c r="Y19" s="24" t="s">
        <v>11</v>
      </c>
    </row>
    <row r="20" spans="1:25" s="2" customFormat="1" ht="45" customHeight="1">
      <c r="A20" s="93">
        <v>7</v>
      </c>
      <c r="B20" s="145" t="s">
        <v>51</v>
      </c>
      <c r="C20" s="95" t="s">
        <v>169</v>
      </c>
      <c r="D20" s="107" t="s">
        <v>170</v>
      </c>
      <c r="E20" s="109">
        <v>2423.575206</v>
      </c>
      <c r="F20" s="91">
        <f t="shared" ref="F20" si="20">E20</f>
        <v>2423.575206</v>
      </c>
      <c r="G20" s="111">
        <f t="shared" ref="G20" si="21">H20</f>
        <v>1.082641</v>
      </c>
      <c r="H20" s="113">
        <f t="shared" ref="H20" si="22">I20+J20+K20+L20</f>
        <v>1.082641</v>
      </c>
      <c r="I20" s="115">
        <v>0</v>
      </c>
      <c r="J20" s="97">
        <v>0</v>
      </c>
      <c r="K20" s="97">
        <v>0</v>
      </c>
      <c r="L20" s="99">
        <v>1.082641</v>
      </c>
      <c r="M20" s="101">
        <v>1679.8011059999999</v>
      </c>
      <c r="N20" s="103">
        <v>0</v>
      </c>
      <c r="O20" s="105">
        <f>+(+E20+G20)-(M20+N20)</f>
        <v>744.85674100000006</v>
      </c>
      <c r="P20" s="91">
        <f t="shared" ref="P20" si="23">O20</f>
        <v>744.85674100000006</v>
      </c>
      <c r="Q20" s="43">
        <f>+(22+44)+48+15+15+27</f>
        <v>171</v>
      </c>
      <c r="R20" s="48">
        <v>0</v>
      </c>
      <c r="S20" s="48">
        <v>7</v>
      </c>
      <c r="T20" s="47">
        <v>0</v>
      </c>
      <c r="U20" s="48">
        <v>0</v>
      </c>
      <c r="V20" s="43">
        <v>0</v>
      </c>
      <c r="W20" s="47">
        <v>7</v>
      </c>
      <c r="X20" s="49">
        <v>0</v>
      </c>
      <c r="Y20" s="23" t="s">
        <v>15</v>
      </c>
    </row>
    <row r="21" spans="1:25" s="2" customFormat="1" ht="45" customHeight="1" thickBot="1">
      <c r="A21" s="94"/>
      <c r="B21" s="146"/>
      <c r="C21" s="96"/>
      <c r="D21" s="108"/>
      <c r="E21" s="110"/>
      <c r="F21" s="92"/>
      <c r="G21" s="112"/>
      <c r="H21" s="114"/>
      <c r="I21" s="116"/>
      <c r="J21" s="98"/>
      <c r="K21" s="98"/>
      <c r="L21" s="100"/>
      <c r="M21" s="102"/>
      <c r="N21" s="104"/>
      <c r="O21" s="106"/>
      <c r="P21" s="92"/>
      <c r="Q21" s="44">
        <v>1504.391206</v>
      </c>
      <c r="R21" s="53">
        <v>0</v>
      </c>
      <c r="S21" s="53">
        <v>175.40989999999999</v>
      </c>
      <c r="T21" s="52">
        <v>0</v>
      </c>
      <c r="U21" s="53">
        <v>0</v>
      </c>
      <c r="V21" s="44">
        <v>0</v>
      </c>
      <c r="W21" s="52">
        <v>886.85799999999995</v>
      </c>
      <c r="X21" s="54">
        <v>0</v>
      </c>
      <c r="Y21" s="24" t="s">
        <v>11</v>
      </c>
    </row>
    <row r="22" spans="1:25" s="2" customFormat="1" ht="45" customHeight="1">
      <c r="A22" s="93">
        <v>8</v>
      </c>
      <c r="B22" s="145" t="s">
        <v>52</v>
      </c>
      <c r="C22" s="95" t="s">
        <v>102</v>
      </c>
      <c r="D22" s="107" t="s">
        <v>160</v>
      </c>
      <c r="E22" s="109">
        <v>157.39454900000001</v>
      </c>
      <c r="F22" s="91">
        <f t="shared" ref="F22" si="24">E22</f>
        <v>157.39454900000001</v>
      </c>
      <c r="G22" s="111">
        <f t="shared" ref="G22" si="25">H22</f>
        <v>0.33781299999999997</v>
      </c>
      <c r="H22" s="113">
        <f t="shared" ref="H22" si="26">I22+J22+K22+L22</f>
        <v>0.33781299999999997</v>
      </c>
      <c r="I22" s="115">
        <v>0</v>
      </c>
      <c r="J22" s="97">
        <v>0</v>
      </c>
      <c r="K22" s="97">
        <v>0</v>
      </c>
      <c r="L22" s="99">
        <v>0.33781299999999997</v>
      </c>
      <c r="M22" s="101">
        <v>21.620999999999999</v>
      </c>
      <c r="N22" s="103">
        <v>0</v>
      </c>
      <c r="O22" s="105">
        <f>+(+E22+G22)-(M22+N22)</f>
        <v>136.11136200000001</v>
      </c>
      <c r="P22" s="91">
        <f t="shared" ref="P22" si="27">O22</f>
        <v>136.11136200000001</v>
      </c>
      <c r="Q22" s="43">
        <v>32</v>
      </c>
      <c r="R22" s="48">
        <v>0</v>
      </c>
      <c r="S22" s="48">
        <v>0</v>
      </c>
      <c r="T22" s="47">
        <v>0</v>
      </c>
      <c r="U22" s="48">
        <v>0</v>
      </c>
      <c r="V22" s="43">
        <v>0</v>
      </c>
      <c r="W22" s="47">
        <v>0</v>
      </c>
      <c r="X22" s="49">
        <v>0</v>
      </c>
      <c r="Y22" s="23" t="s">
        <v>15</v>
      </c>
    </row>
    <row r="23" spans="1:25" s="2" customFormat="1" ht="45" customHeight="1" thickBot="1">
      <c r="A23" s="94"/>
      <c r="B23" s="146"/>
      <c r="C23" s="96"/>
      <c r="D23" s="108"/>
      <c r="E23" s="110"/>
      <c r="F23" s="92"/>
      <c r="G23" s="112"/>
      <c r="H23" s="114"/>
      <c r="I23" s="116"/>
      <c r="J23" s="98"/>
      <c r="K23" s="98"/>
      <c r="L23" s="100"/>
      <c r="M23" s="102"/>
      <c r="N23" s="104"/>
      <c r="O23" s="106"/>
      <c r="P23" s="92"/>
      <c r="Q23" s="44">
        <f>21621000/1000000</f>
        <v>21.620999999999999</v>
      </c>
      <c r="R23" s="53">
        <v>0</v>
      </c>
      <c r="S23" s="53">
        <v>0</v>
      </c>
      <c r="T23" s="52">
        <v>0</v>
      </c>
      <c r="U23" s="53">
        <v>0</v>
      </c>
      <c r="V23" s="44">
        <v>0</v>
      </c>
      <c r="W23" s="52">
        <v>0</v>
      </c>
      <c r="X23" s="54">
        <v>0</v>
      </c>
      <c r="Y23" s="24" t="s">
        <v>11</v>
      </c>
    </row>
    <row r="24" spans="1:25" s="2" customFormat="1" ht="45" customHeight="1">
      <c r="A24" s="93">
        <v>9</v>
      </c>
      <c r="B24" s="145" t="s">
        <v>53</v>
      </c>
      <c r="C24" s="95" t="s">
        <v>105</v>
      </c>
      <c r="D24" s="107" t="s">
        <v>106</v>
      </c>
      <c r="E24" s="109">
        <v>235.90629200000001</v>
      </c>
      <c r="F24" s="91">
        <f t="shared" ref="F24" si="28">E24</f>
        <v>235.90629200000001</v>
      </c>
      <c r="G24" s="111">
        <f t="shared" ref="G24" si="29">H24</f>
        <v>0.107612</v>
      </c>
      <c r="H24" s="113">
        <f t="shared" ref="H24" si="30">I24+J24+K24+L24</f>
        <v>0.107612</v>
      </c>
      <c r="I24" s="115">
        <v>0</v>
      </c>
      <c r="J24" s="97">
        <v>0</v>
      </c>
      <c r="K24" s="97">
        <v>0</v>
      </c>
      <c r="L24" s="99">
        <v>0.107612</v>
      </c>
      <c r="M24" s="101">
        <v>25.366</v>
      </c>
      <c r="N24" s="103">
        <v>0</v>
      </c>
      <c r="O24" s="105">
        <f>+(+E24+G24)-(M24+N24)</f>
        <v>210.64790399999998</v>
      </c>
      <c r="P24" s="91">
        <f t="shared" ref="P24" si="31">O24</f>
        <v>210.64790399999998</v>
      </c>
      <c r="Q24" s="43">
        <v>26</v>
      </c>
      <c r="R24" s="48">
        <v>0</v>
      </c>
      <c r="S24" s="48">
        <v>0</v>
      </c>
      <c r="T24" s="47">
        <v>0</v>
      </c>
      <c r="U24" s="48">
        <v>0</v>
      </c>
      <c r="V24" s="43">
        <v>0</v>
      </c>
      <c r="W24" s="47">
        <v>0</v>
      </c>
      <c r="X24" s="49">
        <v>0</v>
      </c>
      <c r="Y24" s="23" t="s">
        <v>15</v>
      </c>
    </row>
    <row r="25" spans="1:25" s="2" customFormat="1" ht="45" customHeight="1" thickBot="1">
      <c r="A25" s="94"/>
      <c r="B25" s="146"/>
      <c r="C25" s="96"/>
      <c r="D25" s="108"/>
      <c r="E25" s="110"/>
      <c r="F25" s="92"/>
      <c r="G25" s="112"/>
      <c r="H25" s="114"/>
      <c r="I25" s="116"/>
      <c r="J25" s="98"/>
      <c r="K25" s="98"/>
      <c r="L25" s="100"/>
      <c r="M25" s="102"/>
      <c r="N25" s="104"/>
      <c r="O25" s="106"/>
      <c r="P25" s="92"/>
      <c r="Q25" s="44">
        <f>25366000/1000000</f>
        <v>25.366</v>
      </c>
      <c r="R25" s="53">
        <v>0</v>
      </c>
      <c r="S25" s="53">
        <v>0</v>
      </c>
      <c r="T25" s="52">
        <v>0</v>
      </c>
      <c r="U25" s="53">
        <v>0</v>
      </c>
      <c r="V25" s="44">
        <v>0</v>
      </c>
      <c r="W25" s="52">
        <v>0</v>
      </c>
      <c r="X25" s="54">
        <v>0</v>
      </c>
      <c r="Y25" s="24" t="s">
        <v>11</v>
      </c>
    </row>
    <row r="26" spans="1:25" s="2" customFormat="1" ht="45" customHeight="1">
      <c r="A26" s="93">
        <v>10</v>
      </c>
      <c r="B26" s="145" t="s">
        <v>54</v>
      </c>
      <c r="C26" s="95" t="s">
        <v>103</v>
      </c>
      <c r="D26" s="107" t="s">
        <v>104</v>
      </c>
      <c r="E26" s="109">
        <v>48.543643000000003</v>
      </c>
      <c r="F26" s="91">
        <f t="shared" ref="F26" si="32">E26</f>
        <v>48.543643000000003</v>
      </c>
      <c r="G26" s="111">
        <f t="shared" ref="G26" si="33">H26</f>
        <v>1.9966000000000001E-2</v>
      </c>
      <c r="H26" s="113">
        <f t="shared" ref="H26" si="34">I26+J26+K26+L26</f>
        <v>1.9966000000000001E-2</v>
      </c>
      <c r="I26" s="115">
        <v>0</v>
      </c>
      <c r="J26" s="97">
        <v>0</v>
      </c>
      <c r="K26" s="97">
        <v>0</v>
      </c>
      <c r="L26" s="99">
        <v>1.9966000000000001E-2</v>
      </c>
      <c r="M26" s="101">
        <v>14.135999999999999</v>
      </c>
      <c r="N26" s="103">
        <v>0</v>
      </c>
      <c r="O26" s="105">
        <f>+(+E26+G26)-(M26+N26)</f>
        <v>34.427609000000004</v>
      </c>
      <c r="P26" s="91">
        <f t="shared" ref="P26" si="35">O26</f>
        <v>34.427609000000004</v>
      </c>
      <c r="Q26" s="43">
        <v>33</v>
      </c>
      <c r="R26" s="48">
        <v>0</v>
      </c>
      <c r="S26" s="48">
        <v>0</v>
      </c>
      <c r="T26" s="47">
        <v>0</v>
      </c>
      <c r="U26" s="48">
        <v>0</v>
      </c>
      <c r="V26" s="43">
        <v>0</v>
      </c>
      <c r="W26" s="47">
        <v>0</v>
      </c>
      <c r="X26" s="49">
        <v>0</v>
      </c>
      <c r="Y26" s="23" t="s">
        <v>15</v>
      </c>
    </row>
    <row r="27" spans="1:25" s="2" customFormat="1" ht="45" customHeight="1" thickBot="1">
      <c r="A27" s="94"/>
      <c r="B27" s="146"/>
      <c r="C27" s="96"/>
      <c r="D27" s="108"/>
      <c r="E27" s="110"/>
      <c r="F27" s="92"/>
      <c r="G27" s="112"/>
      <c r="H27" s="114"/>
      <c r="I27" s="116"/>
      <c r="J27" s="98"/>
      <c r="K27" s="98"/>
      <c r="L27" s="100"/>
      <c r="M27" s="102"/>
      <c r="N27" s="104"/>
      <c r="O27" s="106"/>
      <c r="P27" s="92"/>
      <c r="Q27" s="50">
        <v>14.135999999999999</v>
      </c>
      <c r="R27" s="53">
        <v>0</v>
      </c>
      <c r="S27" s="53">
        <v>0</v>
      </c>
      <c r="T27" s="52">
        <v>0</v>
      </c>
      <c r="U27" s="53">
        <v>0</v>
      </c>
      <c r="V27" s="44">
        <v>0</v>
      </c>
      <c r="W27" s="52">
        <v>0</v>
      </c>
      <c r="X27" s="54">
        <v>0</v>
      </c>
      <c r="Y27" s="24" t="s">
        <v>11</v>
      </c>
    </row>
    <row r="28" spans="1:25" s="2" customFormat="1" ht="45" customHeight="1">
      <c r="A28" s="93">
        <v>11</v>
      </c>
      <c r="B28" s="147" t="s">
        <v>55</v>
      </c>
      <c r="C28" s="95" t="s">
        <v>177</v>
      </c>
      <c r="D28" s="107" t="s">
        <v>107</v>
      </c>
      <c r="E28" s="109">
        <v>346.78055599999999</v>
      </c>
      <c r="F28" s="91">
        <f t="shared" ref="F28" si="36">E28</f>
        <v>346.78055599999999</v>
      </c>
      <c r="G28" s="111">
        <f t="shared" ref="G28" si="37">H28</f>
        <v>1.7886500000000001</v>
      </c>
      <c r="H28" s="113">
        <f t="shared" ref="H28" si="38">I28+J28+K28+L28</f>
        <v>1.7886500000000001</v>
      </c>
      <c r="I28" s="115">
        <v>0</v>
      </c>
      <c r="J28" s="97">
        <v>0</v>
      </c>
      <c r="K28" s="97">
        <v>0</v>
      </c>
      <c r="L28" s="99">
        <v>1.7886500000000001</v>
      </c>
      <c r="M28" s="101">
        <v>57.895000000000003</v>
      </c>
      <c r="N28" s="103">
        <v>0</v>
      </c>
      <c r="O28" s="105">
        <f>+(+E28+G28)-(M28+N28)</f>
        <v>290.67420600000003</v>
      </c>
      <c r="P28" s="91">
        <f t="shared" ref="P28" si="39">O28</f>
        <v>290.67420600000003</v>
      </c>
      <c r="Q28" s="43">
        <v>133</v>
      </c>
      <c r="R28" s="48">
        <v>0</v>
      </c>
      <c r="S28" s="48">
        <v>0</v>
      </c>
      <c r="T28" s="47">
        <v>0</v>
      </c>
      <c r="U28" s="48">
        <v>0</v>
      </c>
      <c r="V28" s="43">
        <v>0</v>
      </c>
      <c r="W28" s="47">
        <v>0</v>
      </c>
      <c r="X28" s="49">
        <v>0</v>
      </c>
      <c r="Y28" s="23" t="s">
        <v>15</v>
      </c>
    </row>
    <row r="29" spans="1:25" s="2" customFormat="1" ht="45" customHeight="1" thickBot="1">
      <c r="A29" s="94"/>
      <c r="B29" s="148"/>
      <c r="C29" s="96"/>
      <c r="D29" s="108"/>
      <c r="E29" s="110"/>
      <c r="F29" s="92"/>
      <c r="G29" s="112"/>
      <c r="H29" s="114"/>
      <c r="I29" s="116"/>
      <c r="J29" s="98"/>
      <c r="K29" s="98"/>
      <c r="L29" s="100"/>
      <c r="M29" s="102"/>
      <c r="N29" s="104"/>
      <c r="O29" s="106"/>
      <c r="P29" s="92"/>
      <c r="Q29" s="44">
        <v>57.9</v>
      </c>
      <c r="R29" s="53">
        <v>0</v>
      </c>
      <c r="S29" s="53">
        <v>0</v>
      </c>
      <c r="T29" s="52">
        <v>0</v>
      </c>
      <c r="U29" s="53">
        <v>0</v>
      </c>
      <c r="V29" s="44">
        <v>0</v>
      </c>
      <c r="W29" s="52">
        <v>0</v>
      </c>
      <c r="X29" s="54">
        <v>0</v>
      </c>
      <c r="Y29" s="24" t="s">
        <v>11</v>
      </c>
    </row>
    <row r="30" spans="1:25" s="2" customFormat="1" ht="45" customHeight="1">
      <c r="A30" s="93">
        <v>12</v>
      </c>
      <c r="B30" s="145" t="s">
        <v>56</v>
      </c>
      <c r="C30" s="95" t="s">
        <v>171</v>
      </c>
      <c r="D30" s="107" t="s">
        <v>172</v>
      </c>
      <c r="E30" s="109">
        <v>363.95107400000001</v>
      </c>
      <c r="F30" s="91">
        <f t="shared" ref="F30" si="40">E30</f>
        <v>363.95107400000001</v>
      </c>
      <c r="G30" s="111">
        <f t="shared" ref="G30" si="41">H30</f>
        <v>0.20014699999999999</v>
      </c>
      <c r="H30" s="113">
        <f t="shared" ref="H30" si="42">I30+J30+K30+L30</f>
        <v>0.20014699999999999</v>
      </c>
      <c r="I30" s="115">
        <v>0</v>
      </c>
      <c r="J30" s="97">
        <v>0</v>
      </c>
      <c r="K30" s="97">
        <v>0</v>
      </c>
      <c r="L30" s="99">
        <v>0.20014699999999999</v>
      </c>
      <c r="M30" s="101">
        <v>26.854562999999999</v>
      </c>
      <c r="N30" s="103">
        <v>0</v>
      </c>
      <c r="O30" s="105">
        <f>+(+E30+G30)-(M30+N30)</f>
        <v>337.29665800000004</v>
      </c>
      <c r="P30" s="91">
        <f t="shared" ref="P30" si="43">O30</f>
        <v>337.29665800000004</v>
      </c>
      <c r="Q30" s="43">
        <v>578</v>
      </c>
      <c r="R30" s="48">
        <v>0</v>
      </c>
      <c r="S30" s="48">
        <v>0</v>
      </c>
      <c r="T30" s="47">
        <v>0</v>
      </c>
      <c r="U30" s="48">
        <v>0</v>
      </c>
      <c r="V30" s="43">
        <v>0</v>
      </c>
      <c r="W30" s="47">
        <v>0</v>
      </c>
      <c r="X30" s="49">
        <v>0</v>
      </c>
      <c r="Y30" s="23" t="s">
        <v>15</v>
      </c>
    </row>
    <row r="31" spans="1:25" s="2" customFormat="1" ht="45" customHeight="1" thickBot="1">
      <c r="A31" s="94"/>
      <c r="B31" s="146"/>
      <c r="C31" s="96"/>
      <c r="D31" s="108"/>
      <c r="E31" s="110"/>
      <c r="F31" s="92"/>
      <c r="G31" s="112"/>
      <c r="H31" s="114"/>
      <c r="I31" s="116"/>
      <c r="J31" s="98"/>
      <c r="K31" s="98"/>
      <c r="L31" s="100"/>
      <c r="M31" s="102"/>
      <c r="N31" s="104"/>
      <c r="O31" s="106"/>
      <c r="P31" s="92"/>
      <c r="Q31" s="44">
        <v>26.854562999999999</v>
      </c>
      <c r="R31" s="53">
        <v>0</v>
      </c>
      <c r="S31" s="53">
        <v>0</v>
      </c>
      <c r="T31" s="52">
        <v>0</v>
      </c>
      <c r="U31" s="53">
        <v>0</v>
      </c>
      <c r="V31" s="44">
        <v>0</v>
      </c>
      <c r="W31" s="52">
        <v>0</v>
      </c>
      <c r="X31" s="54">
        <v>0</v>
      </c>
      <c r="Y31" s="24" t="s">
        <v>11</v>
      </c>
    </row>
    <row r="32" spans="1:25" s="2" customFormat="1" ht="45" customHeight="1">
      <c r="A32" s="93">
        <v>13</v>
      </c>
      <c r="B32" s="145" t="s">
        <v>57</v>
      </c>
      <c r="C32" s="95" t="s">
        <v>108</v>
      </c>
      <c r="D32" s="107" t="s">
        <v>109</v>
      </c>
      <c r="E32" s="109">
        <v>1232.7356709999999</v>
      </c>
      <c r="F32" s="91">
        <f t="shared" ref="F32" si="44">E32</f>
        <v>1232.7356709999999</v>
      </c>
      <c r="G32" s="111">
        <f t="shared" ref="G32" si="45">H32</f>
        <v>0.70873900000000001</v>
      </c>
      <c r="H32" s="113">
        <f t="shared" ref="H32" si="46">I32+J32+K32+L32</f>
        <v>0.70873900000000001</v>
      </c>
      <c r="I32" s="115">
        <v>0</v>
      </c>
      <c r="J32" s="97">
        <v>0</v>
      </c>
      <c r="K32" s="97">
        <v>0</v>
      </c>
      <c r="L32" s="99">
        <v>0.70873900000000001</v>
      </c>
      <c r="M32" s="101">
        <v>162.62100000000001</v>
      </c>
      <c r="N32" s="103">
        <v>0</v>
      </c>
      <c r="O32" s="105">
        <f>+(+E32+G32)-(M32+N32)</f>
        <v>1070.8234099999997</v>
      </c>
      <c r="P32" s="91">
        <f t="shared" ref="P32" si="47">O32</f>
        <v>1070.8234099999997</v>
      </c>
      <c r="Q32" s="43">
        <v>286</v>
      </c>
      <c r="R32" s="48">
        <v>0</v>
      </c>
      <c r="S32" s="48">
        <v>0</v>
      </c>
      <c r="T32" s="47">
        <v>0</v>
      </c>
      <c r="U32" s="48">
        <v>0</v>
      </c>
      <c r="V32" s="43">
        <v>0</v>
      </c>
      <c r="W32" s="47">
        <v>0</v>
      </c>
      <c r="X32" s="49">
        <v>0</v>
      </c>
      <c r="Y32" s="23" t="s">
        <v>15</v>
      </c>
    </row>
    <row r="33" spans="1:25" s="2" customFormat="1" ht="45" customHeight="1" thickBot="1">
      <c r="A33" s="94"/>
      <c r="B33" s="146"/>
      <c r="C33" s="96"/>
      <c r="D33" s="108"/>
      <c r="E33" s="110"/>
      <c r="F33" s="92"/>
      <c r="G33" s="112"/>
      <c r="H33" s="114"/>
      <c r="I33" s="116"/>
      <c r="J33" s="98"/>
      <c r="K33" s="98"/>
      <c r="L33" s="100"/>
      <c r="M33" s="102"/>
      <c r="N33" s="104"/>
      <c r="O33" s="106"/>
      <c r="P33" s="92"/>
      <c r="Q33" s="44">
        <f>162622314/1000000</f>
        <v>162.62231399999999</v>
      </c>
      <c r="R33" s="53">
        <v>0</v>
      </c>
      <c r="S33" s="53">
        <v>0</v>
      </c>
      <c r="T33" s="52">
        <v>0</v>
      </c>
      <c r="U33" s="53">
        <v>0</v>
      </c>
      <c r="V33" s="44">
        <v>0</v>
      </c>
      <c r="W33" s="52">
        <v>0</v>
      </c>
      <c r="X33" s="54">
        <v>0</v>
      </c>
      <c r="Y33" s="24" t="s">
        <v>11</v>
      </c>
    </row>
    <row r="34" spans="1:25" s="2" customFormat="1" ht="45" customHeight="1">
      <c r="A34" s="93">
        <v>14</v>
      </c>
      <c r="B34" s="93" t="s">
        <v>58</v>
      </c>
      <c r="C34" s="95" t="s">
        <v>110</v>
      </c>
      <c r="D34" s="107" t="s">
        <v>182</v>
      </c>
      <c r="E34" s="109">
        <v>158.137281</v>
      </c>
      <c r="F34" s="91">
        <f t="shared" ref="F34" si="48">E34</f>
        <v>158.137281</v>
      </c>
      <c r="G34" s="111">
        <f t="shared" ref="G34" si="49">H34</f>
        <v>0.17821600000000001</v>
      </c>
      <c r="H34" s="113">
        <f t="shared" ref="H34" si="50">I34+J34+K34+L34</f>
        <v>0.17821600000000001</v>
      </c>
      <c r="I34" s="115">
        <v>0</v>
      </c>
      <c r="J34" s="97">
        <v>0</v>
      </c>
      <c r="K34" s="97">
        <v>0</v>
      </c>
      <c r="L34" s="99">
        <v>0.17821600000000001</v>
      </c>
      <c r="M34" s="101">
        <v>44.006999999999998</v>
      </c>
      <c r="N34" s="103">
        <v>0</v>
      </c>
      <c r="O34" s="105">
        <f>+(+E34+G34)-(M34+N34)</f>
        <v>114.30849699999999</v>
      </c>
      <c r="P34" s="91">
        <f t="shared" ref="P34" si="51">O34</f>
        <v>114.30849699999999</v>
      </c>
      <c r="Q34" s="43">
        <v>19</v>
      </c>
      <c r="R34" s="48">
        <v>0</v>
      </c>
      <c r="S34" s="48">
        <v>0</v>
      </c>
      <c r="T34" s="47">
        <v>0</v>
      </c>
      <c r="U34" s="48">
        <v>0</v>
      </c>
      <c r="V34" s="43">
        <v>0</v>
      </c>
      <c r="W34" s="47">
        <v>0</v>
      </c>
      <c r="X34" s="49">
        <v>0</v>
      </c>
      <c r="Y34" s="23" t="s">
        <v>15</v>
      </c>
    </row>
    <row r="35" spans="1:25" s="2" customFormat="1" ht="45" customHeight="1" thickBot="1">
      <c r="A35" s="94"/>
      <c r="B35" s="94"/>
      <c r="C35" s="96"/>
      <c r="D35" s="120"/>
      <c r="E35" s="110"/>
      <c r="F35" s="92"/>
      <c r="G35" s="112"/>
      <c r="H35" s="114"/>
      <c r="I35" s="116"/>
      <c r="J35" s="98"/>
      <c r="K35" s="98"/>
      <c r="L35" s="100"/>
      <c r="M35" s="102"/>
      <c r="N35" s="104"/>
      <c r="O35" s="106"/>
      <c r="P35" s="92"/>
      <c r="Q35" s="44">
        <v>44</v>
      </c>
      <c r="R35" s="53">
        <v>0</v>
      </c>
      <c r="S35" s="53">
        <v>0</v>
      </c>
      <c r="T35" s="52">
        <v>0</v>
      </c>
      <c r="U35" s="53">
        <v>0</v>
      </c>
      <c r="V35" s="44">
        <v>0</v>
      </c>
      <c r="W35" s="52">
        <v>0</v>
      </c>
      <c r="X35" s="54">
        <v>0</v>
      </c>
      <c r="Y35" s="24" t="s">
        <v>11</v>
      </c>
    </row>
    <row r="36" spans="1:25" s="2" customFormat="1" ht="45" customHeight="1">
      <c r="A36" s="93">
        <v>15</v>
      </c>
      <c r="B36" s="93" t="s">
        <v>59</v>
      </c>
      <c r="C36" s="95" t="s">
        <v>167</v>
      </c>
      <c r="D36" s="107" t="s">
        <v>168</v>
      </c>
      <c r="E36" s="109">
        <v>142.26595800000001</v>
      </c>
      <c r="F36" s="91">
        <f t="shared" ref="F36" si="52">E36</f>
        <v>142.26595800000001</v>
      </c>
      <c r="G36" s="111">
        <f t="shared" ref="G36" si="53">H36</f>
        <v>2.5885999999999999E-2</v>
      </c>
      <c r="H36" s="113">
        <f t="shared" ref="H36" si="54">I36+J36+K36+L36</f>
        <v>2.5885999999999999E-2</v>
      </c>
      <c r="I36" s="115">
        <v>0</v>
      </c>
      <c r="J36" s="97">
        <v>0</v>
      </c>
      <c r="K36" s="97">
        <v>0</v>
      </c>
      <c r="L36" s="99">
        <v>2.5885999999999999E-2</v>
      </c>
      <c r="M36" s="101">
        <v>91.724999999999994</v>
      </c>
      <c r="N36" s="103">
        <v>0</v>
      </c>
      <c r="O36" s="105">
        <f>+(+E36+G36)-(M36+N36)</f>
        <v>50.566844000000032</v>
      </c>
      <c r="P36" s="91">
        <f t="shared" ref="P36" si="55">O36</f>
        <v>50.566844000000032</v>
      </c>
      <c r="Q36" s="45">
        <v>263</v>
      </c>
      <c r="R36" s="48">
        <v>0</v>
      </c>
      <c r="S36" s="59">
        <v>12</v>
      </c>
      <c r="T36" s="47">
        <v>0</v>
      </c>
      <c r="U36" s="48">
        <v>0</v>
      </c>
      <c r="V36" s="43">
        <v>0</v>
      </c>
      <c r="W36" s="47">
        <v>16</v>
      </c>
      <c r="X36" s="49">
        <v>0</v>
      </c>
      <c r="Y36" s="23" t="s">
        <v>15</v>
      </c>
    </row>
    <row r="37" spans="1:25" s="2" customFormat="1" ht="45" customHeight="1" thickBot="1">
      <c r="A37" s="94"/>
      <c r="B37" s="94"/>
      <c r="C37" s="96"/>
      <c r="D37" s="108"/>
      <c r="E37" s="110"/>
      <c r="F37" s="92"/>
      <c r="G37" s="112"/>
      <c r="H37" s="114"/>
      <c r="I37" s="116"/>
      <c r="J37" s="98"/>
      <c r="K37" s="98"/>
      <c r="L37" s="100"/>
      <c r="M37" s="102"/>
      <c r="N37" s="104"/>
      <c r="O37" s="106"/>
      <c r="P37" s="92"/>
      <c r="Q37" s="50">
        <f>87886886/1000000</f>
        <v>87.886886000000004</v>
      </c>
      <c r="R37" s="53">
        <v>0</v>
      </c>
      <c r="S37" s="56">
        <f>3864000/1000000</f>
        <v>3.8639999999999999</v>
      </c>
      <c r="T37" s="52">
        <v>0</v>
      </c>
      <c r="U37" s="53">
        <v>0</v>
      </c>
      <c r="V37" s="44">
        <v>0</v>
      </c>
      <c r="W37" s="52">
        <f>11596000/1000000</f>
        <v>11.596</v>
      </c>
      <c r="X37" s="54">
        <v>0</v>
      </c>
      <c r="Y37" s="24" t="s">
        <v>11</v>
      </c>
    </row>
    <row r="38" spans="1:25" s="2" customFormat="1" ht="45" customHeight="1">
      <c r="A38" s="93">
        <v>16</v>
      </c>
      <c r="B38" s="93" t="s">
        <v>60</v>
      </c>
      <c r="C38" s="126" t="s">
        <v>111</v>
      </c>
      <c r="D38" s="128" t="s">
        <v>112</v>
      </c>
      <c r="E38" s="109">
        <v>15.336143</v>
      </c>
      <c r="F38" s="91">
        <f t="shared" ref="F38" si="56">E38</f>
        <v>15.336143</v>
      </c>
      <c r="G38" s="111">
        <f t="shared" ref="G38" si="57">H38</f>
        <v>5.9138999999999997E-2</v>
      </c>
      <c r="H38" s="113">
        <f t="shared" ref="H38" si="58">I38+J38+K38+L38</f>
        <v>5.9138999999999997E-2</v>
      </c>
      <c r="I38" s="115">
        <v>0</v>
      </c>
      <c r="J38" s="97">
        <v>0</v>
      </c>
      <c r="K38" s="97">
        <v>0</v>
      </c>
      <c r="L38" s="99">
        <v>5.9138999999999997E-2</v>
      </c>
      <c r="M38" s="101">
        <v>2.0640000000000001</v>
      </c>
      <c r="N38" s="103">
        <v>0</v>
      </c>
      <c r="O38" s="105">
        <f>+(+E38+G38)-(M38+N38)</f>
        <v>13.331282</v>
      </c>
      <c r="P38" s="91">
        <f t="shared" ref="P38" si="59">O38</f>
        <v>13.331282</v>
      </c>
      <c r="Q38" s="43">
        <v>8</v>
      </c>
      <c r="R38" s="48">
        <v>0</v>
      </c>
      <c r="S38" s="48">
        <v>0</v>
      </c>
      <c r="T38" s="47">
        <v>0</v>
      </c>
      <c r="U38" s="48">
        <v>0</v>
      </c>
      <c r="V38" s="43">
        <v>0</v>
      </c>
      <c r="W38" s="47">
        <v>1</v>
      </c>
      <c r="X38" s="49">
        <v>0</v>
      </c>
      <c r="Y38" s="23" t="s">
        <v>15</v>
      </c>
    </row>
    <row r="39" spans="1:25" s="2" customFormat="1" ht="45" customHeight="1" thickBot="1">
      <c r="A39" s="94"/>
      <c r="B39" s="94"/>
      <c r="C39" s="127"/>
      <c r="D39" s="129"/>
      <c r="E39" s="110"/>
      <c r="F39" s="92"/>
      <c r="G39" s="112"/>
      <c r="H39" s="114"/>
      <c r="I39" s="116"/>
      <c r="J39" s="125"/>
      <c r="K39" s="98"/>
      <c r="L39" s="100"/>
      <c r="M39" s="102"/>
      <c r="N39" s="104"/>
      <c r="O39" s="106"/>
      <c r="P39" s="92"/>
      <c r="Q39" s="60">
        <f>2064000/1000000</f>
        <v>2.0640000000000001</v>
      </c>
      <c r="R39" s="61">
        <v>0</v>
      </c>
      <c r="S39" s="61">
        <v>0</v>
      </c>
      <c r="T39" s="62">
        <v>0</v>
      </c>
      <c r="U39" s="61">
        <v>0</v>
      </c>
      <c r="V39" s="63">
        <v>0</v>
      </c>
      <c r="W39" s="64">
        <f>138000/1000000</f>
        <v>0.13800000000000001</v>
      </c>
      <c r="X39" s="65">
        <v>0</v>
      </c>
      <c r="Y39" s="24" t="s">
        <v>11</v>
      </c>
    </row>
    <row r="40" spans="1:25" s="2" customFormat="1" ht="45" customHeight="1">
      <c r="A40" s="93">
        <v>17</v>
      </c>
      <c r="B40" s="117" t="s">
        <v>61</v>
      </c>
      <c r="C40" s="95" t="s">
        <v>178</v>
      </c>
      <c r="D40" s="107" t="s">
        <v>113</v>
      </c>
      <c r="E40" s="119">
        <v>24.796226000000001</v>
      </c>
      <c r="F40" s="91">
        <f t="shared" ref="F40" si="60">E40</f>
        <v>24.796226000000001</v>
      </c>
      <c r="G40" s="111">
        <f t="shared" ref="G40" si="61">H40</f>
        <v>3.3758000000000003E-2</v>
      </c>
      <c r="H40" s="113">
        <f t="shared" ref="H40" si="62">I40+J40+K40+L40</f>
        <v>3.3758000000000003E-2</v>
      </c>
      <c r="I40" s="115">
        <v>0</v>
      </c>
      <c r="J40" s="97">
        <v>0</v>
      </c>
      <c r="K40" s="97">
        <v>0</v>
      </c>
      <c r="L40" s="99">
        <v>3.3758000000000003E-2</v>
      </c>
      <c r="M40" s="101">
        <v>6.0149999999999997</v>
      </c>
      <c r="N40" s="103">
        <v>0</v>
      </c>
      <c r="O40" s="105">
        <f>+(+E40+G40)-(M40+N40)</f>
        <v>18.814983999999999</v>
      </c>
      <c r="P40" s="91">
        <f t="shared" ref="P40" si="63">O40</f>
        <v>18.814983999999999</v>
      </c>
      <c r="Q40" s="43">
        <v>11</v>
      </c>
      <c r="R40" s="48">
        <v>0</v>
      </c>
      <c r="S40" s="48">
        <v>0</v>
      </c>
      <c r="T40" s="47">
        <v>0</v>
      </c>
      <c r="U40" s="48">
        <v>0</v>
      </c>
      <c r="V40" s="43">
        <v>0</v>
      </c>
      <c r="W40" s="47">
        <v>0</v>
      </c>
      <c r="X40" s="49">
        <v>0</v>
      </c>
      <c r="Y40" s="23" t="s">
        <v>15</v>
      </c>
    </row>
    <row r="41" spans="1:25" s="2" customFormat="1" ht="45" customHeight="1" thickBot="1">
      <c r="A41" s="94"/>
      <c r="B41" s="118"/>
      <c r="C41" s="96"/>
      <c r="D41" s="108"/>
      <c r="E41" s="110"/>
      <c r="F41" s="92"/>
      <c r="G41" s="112"/>
      <c r="H41" s="114"/>
      <c r="I41" s="116"/>
      <c r="J41" s="98"/>
      <c r="K41" s="98"/>
      <c r="L41" s="100"/>
      <c r="M41" s="102"/>
      <c r="N41" s="104"/>
      <c r="O41" s="106"/>
      <c r="P41" s="92"/>
      <c r="Q41" s="44">
        <f>6015000/1000000</f>
        <v>6.0149999999999997</v>
      </c>
      <c r="R41" s="53">
        <v>0</v>
      </c>
      <c r="S41" s="53">
        <v>0</v>
      </c>
      <c r="T41" s="52">
        <v>0</v>
      </c>
      <c r="U41" s="53">
        <v>0</v>
      </c>
      <c r="V41" s="44">
        <v>0</v>
      </c>
      <c r="W41" s="52">
        <v>0</v>
      </c>
      <c r="X41" s="54">
        <v>0</v>
      </c>
      <c r="Y41" s="24" t="s">
        <v>11</v>
      </c>
    </row>
    <row r="42" spans="1:25" s="2" customFormat="1" ht="45" customHeight="1">
      <c r="A42" s="93">
        <v>18</v>
      </c>
      <c r="B42" s="93" t="s">
        <v>62</v>
      </c>
      <c r="C42" s="95" t="s">
        <v>153</v>
      </c>
      <c r="D42" s="107" t="s">
        <v>154</v>
      </c>
      <c r="E42" s="109">
        <v>25.046956999999999</v>
      </c>
      <c r="F42" s="91">
        <f t="shared" ref="F42" si="64">E42</f>
        <v>25.046956999999999</v>
      </c>
      <c r="G42" s="111">
        <f t="shared" ref="G42" si="65">H42</f>
        <v>6.9508E-2</v>
      </c>
      <c r="H42" s="113">
        <f t="shared" ref="H42" si="66">I42+J42+K42+L42</f>
        <v>6.9508E-2</v>
      </c>
      <c r="I42" s="115">
        <v>0</v>
      </c>
      <c r="J42" s="97">
        <v>0</v>
      </c>
      <c r="K42" s="97">
        <v>0</v>
      </c>
      <c r="L42" s="99">
        <v>6.9508E-2</v>
      </c>
      <c r="M42" s="101">
        <v>1.2150000000000001</v>
      </c>
      <c r="N42" s="103">
        <v>0</v>
      </c>
      <c r="O42" s="105">
        <f>+(+E42+G42)-(M42+N42)</f>
        <v>23.901464999999998</v>
      </c>
      <c r="P42" s="91">
        <f t="shared" ref="P42" si="67">O42</f>
        <v>23.901464999999998</v>
      </c>
      <c r="Q42" s="43">
        <v>8</v>
      </c>
      <c r="R42" s="48">
        <v>0</v>
      </c>
      <c r="S42" s="48">
        <v>0</v>
      </c>
      <c r="T42" s="47">
        <v>0</v>
      </c>
      <c r="U42" s="48">
        <v>0</v>
      </c>
      <c r="V42" s="43">
        <v>0</v>
      </c>
      <c r="W42" s="47">
        <v>0</v>
      </c>
      <c r="X42" s="49">
        <v>0</v>
      </c>
      <c r="Y42" s="23" t="s">
        <v>15</v>
      </c>
    </row>
    <row r="43" spans="1:25" s="2" customFormat="1" ht="45" customHeight="1" thickBot="1">
      <c r="A43" s="94"/>
      <c r="B43" s="94"/>
      <c r="C43" s="96"/>
      <c r="D43" s="108"/>
      <c r="E43" s="110"/>
      <c r="F43" s="92"/>
      <c r="G43" s="112"/>
      <c r="H43" s="114"/>
      <c r="I43" s="116"/>
      <c r="J43" s="98"/>
      <c r="K43" s="98"/>
      <c r="L43" s="100"/>
      <c r="M43" s="102"/>
      <c r="N43" s="104"/>
      <c r="O43" s="106"/>
      <c r="P43" s="92"/>
      <c r="Q43" s="66">
        <v>1.2150000000000001</v>
      </c>
      <c r="R43" s="53">
        <v>0</v>
      </c>
      <c r="S43" s="53">
        <v>0</v>
      </c>
      <c r="T43" s="52">
        <v>0</v>
      </c>
      <c r="U43" s="53">
        <v>0</v>
      </c>
      <c r="V43" s="44">
        <v>0</v>
      </c>
      <c r="W43" s="52">
        <v>0</v>
      </c>
      <c r="X43" s="54">
        <v>0</v>
      </c>
      <c r="Y43" s="24" t="s">
        <v>11</v>
      </c>
    </row>
    <row r="44" spans="1:25" s="2" customFormat="1" ht="45" customHeight="1">
      <c r="A44" s="93">
        <v>19</v>
      </c>
      <c r="B44" s="93" t="s">
        <v>63</v>
      </c>
      <c r="C44" s="95" t="s">
        <v>114</v>
      </c>
      <c r="D44" s="107" t="s">
        <v>162</v>
      </c>
      <c r="E44" s="109">
        <v>86.905360999999999</v>
      </c>
      <c r="F44" s="91">
        <f t="shared" ref="F44" si="68">E44</f>
        <v>86.905360999999999</v>
      </c>
      <c r="G44" s="111">
        <f t="shared" ref="G44" si="69">H44</f>
        <v>2.1699E-2</v>
      </c>
      <c r="H44" s="113">
        <f t="shared" ref="H44" si="70">I44+J44+K44+L44</f>
        <v>2.1699E-2</v>
      </c>
      <c r="I44" s="115">
        <v>0</v>
      </c>
      <c r="J44" s="97">
        <v>0</v>
      </c>
      <c r="K44" s="97">
        <v>0</v>
      </c>
      <c r="L44" s="99">
        <v>2.1699E-2</v>
      </c>
      <c r="M44" s="101">
        <v>6.375</v>
      </c>
      <c r="N44" s="103">
        <v>0</v>
      </c>
      <c r="O44" s="105">
        <f>+(+E44+G44)-(M44+N44)</f>
        <v>80.552059999999997</v>
      </c>
      <c r="P44" s="91">
        <f t="shared" ref="P44" si="71">O44</f>
        <v>80.552059999999997</v>
      </c>
      <c r="Q44" s="43">
        <f>8+13</f>
        <v>21</v>
      </c>
      <c r="R44" s="48">
        <v>0</v>
      </c>
      <c r="S44" s="48">
        <v>0</v>
      </c>
      <c r="T44" s="47">
        <v>0</v>
      </c>
      <c r="U44" s="48">
        <v>0</v>
      </c>
      <c r="V44" s="43">
        <v>0</v>
      </c>
      <c r="W44" s="47">
        <v>0</v>
      </c>
      <c r="X44" s="49">
        <v>0</v>
      </c>
      <c r="Y44" s="23" t="s">
        <v>15</v>
      </c>
    </row>
    <row r="45" spans="1:25" s="2" customFormat="1" ht="45" customHeight="1" thickBot="1">
      <c r="A45" s="94"/>
      <c r="B45" s="94"/>
      <c r="C45" s="96"/>
      <c r="D45" s="108"/>
      <c r="E45" s="110"/>
      <c r="F45" s="92"/>
      <c r="G45" s="112"/>
      <c r="H45" s="114"/>
      <c r="I45" s="116"/>
      <c r="J45" s="98"/>
      <c r="K45" s="98"/>
      <c r="L45" s="100"/>
      <c r="M45" s="102"/>
      <c r="N45" s="104"/>
      <c r="O45" s="106"/>
      <c r="P45" s="92"/>
      <c r="Q45" s="44">
        <f>(2388000+3987000)/1000000</f>
        <v>6.375</v>
      </c>
      <c r="R45" s="53">
        <v>0</v>
      </c>
      <c r="S45" s="53">
        <v>0</v>
      </c>
      <c r="T45" s="52">
        <v>0</v>
      </c>
      <c r="U45" s="53">
        <v>0</v>
      </c>
      <c r="V45" s="44">
        <v>0</v>
      </c>
      <c r="W45" s="52">
        <v>0</v>
      </c>
      <c r="X45" s="54">
        <v>0</v>
      </c>
      <c r="Y45" s="24" t="s">
        <v>11</v>
      </c>
    </row>
    <row r="46" spans="1:25" s="2" customFormat="1" ht="45" customHeight="1">
      <c r="A46" s="93">
        <v>20</v>
      </c>
      <c r="B46" s="93" t="s">
        <v>64</v>
      </c>
      <c r="C46" s="95" t="s">
        <v>115</v>
      </c>
      <c r="D46" s="130" t="s">
        <v>116</v>
      </c>
      <c r="E46" s="109">
        <v>51.885993999999997</v>
      </c>
      <c r="F46" s="91">
        <f t="shared" ref="F46" si="72">E46</f>
        <v>51.885993999999997</v>
      </c>
      <c r="G46" s="111">
        <f t="shared" ref="G46" si="73">H46</f>
        <v>1.5624000000000001E-2</v>
      </c>
      <c r="H46" s="113">
        <f t="shared" ref="H46" si="74">I46+J46+K46+L46</f>
        <v>1.5624000000000001E-2</v>
      </c>
      <c r="I46" s="115">
        <v>0</v>
      </c>
      <c r="J46" s="97">
        <v>0</v>
      </c>
      <c r="K46" s="97">
        <v>0</v>
      </c>
      <c r="L46" s="99">
        <v>1.5624000000000001E-2</v>
      </c>
      <c r="M46" s="101">
        <v>3.3559299999999999</v>
      </c>
      <c r="N46" s="103">
        <v>0</v>
      </c>
      <c r="O46" s="105">
        <f>+(+E46+G46)-(M46+N46)</f>
        <v>48.545687999999998</v>
      </c>
      <c r="P46" s="91">
        <f t="shared" ref="P46" si="75">O46</f>
        <v>48.545687999999998</v>
      </c>
      <c r="Q46" s="43">
        <v>17</v>
      </c>
      <c r="R46" s="48">
        <v>0</v>
      </c>
      <c r="S46" s="48">
        <v>0</v>
      </c>
      <c r="T46" s="47">
        <v>0</v>
      </c>
      <c r="U46" s="48">
        <v>0</v>
      </c>
      <c r="V46" s="43">
        <v>0</v>
      </c>
      <c r="W46" s="47">
        <v>0</v>
      </c>
      <c r="X46" s="49">
        <v>0</v>
      </c>
      <c r="Y46" s="23" t="s">
        <v>15</v>
      </c>
    </row>
    <row r="47" spans="1:25" s="2" customFormat="1" ht="45" customHeight="1" thickBot="1">
      <c r="A47" s="94"/>
      <c r="B47" s="94"/>
      <c r="C47" s="96"/>
      <c r="D47" s="131"/>
      <c r="E47" s="110"/>
      <c r="F47" s="92"/>
      <c r="G47" s="112"/>
      <c r="H47" s="114"/>
      <c r="I47" s="116"/>
      <c r="J47" s="98"/>
      <c r="K47" s="98"/>
      <c r="L47" s="100"/>
      <c r="M47" s="102"/>
      <c r="N47" s="104"/>
      <c r="O47" s="106"/>
      <c r="P47" s="92"/>
      <c r="Q47" s="44">
        <f>3355930/1000000</f>
        <v>3.3559299999999999</v>
      </c>
      <c r="R47" s="53">
        <v>0</v>
      </c>
      <c r="S47" s="53">
        <v>0</v>
      </c>
      <c r="T47" s="52">
        <v>0</v>
      </c>
      <c r="U47" s="53">
        <v>0</v>
      </c>
      <c r="V47" s="44">
        <v>0</v>
      </c>
      <c r="W47" s="52">
        <v>0</v>
      </c>
      <c r="X47" s="54">
        <v>0</v>
      </c>
      <c r="Y47" s="24" t="s">
        <v>11</v>
      </c>
    </row>
    <row r="48" spans="1:25" s="2" customFormat="1" ht="45" customHeight="1">
      <c r="A48" s="93">
        <v>21</v>
      </c>
      <c r="B48" s="93" t="s">
        <v>65</v>
      </c>
      <c r="C48" s="95" t="s">
        <v>117</v>
      </c>
      <c r="D48" s="107" t="s">
        <v>118</v>
      </c>
      <c r="E48" s="109">
        <v>34.615692000000003</v>
      </c>
      <c r="F48" s="91">
        <f t="shared" ref="F48" si="76">E48</f>
        <v>34.615692000000003</v>
      </c>
      <c r="G48" s="111">
        <f t="shared" ref="G48" si="77">H48</f>
        <v>8.9177999999999993E-2</v>
      </c>
      <c r="H48" s="113">
        <f t="shared" ref="H48" si="78">I48+J48+K48+L48</f>
        <v>8.9177999999999993E-2</v>
      </c>
      <c r="I48" s="115">
        <v>0</v>
      </c>
      <c r="J48" s="97">
        <v>0</v>
      </c>
      <c r="K48" s="97">
        <v>0</v>
      </c>
      <c r="L48" s="99">
        <v>8.9177999999999993E-2</v>
      </c>
      <c r="M48" s="101">
        <v>3.33</v>
      </c>
      <c r="N48" s="103">
        <v>0</v>
      </c>
      <c r="O48" s="105">
        <f>+(+E48+G48)-(M48+N48)</f>
        <v>31.374870000000001</v>
      </c>
      <c r="P48" s="91">
        <f t="shared" ref="P48" si="79">O48</f>
        <v>31.374870000000001</v>
      </c>
      <c r="Q48" s="43">
        <v>11</v>
      </c>
      <c r="R48" s="48">
        <v>0</v>
      </c>
      <c r="S48" s="48">
        <v>0</v>
      </c>
      <c r="T48" s="47">
        <v>0</v>
      </c>
      <c r="U48" s="48">
        <v>0</v>
      </c>
      <c r="V48" s="43">
        <v>0</v>
      </c>
      <c r="W48" s="47">
        <v>0</v>
      </c>
      <c r="X48" s="49">
        <v>0</v>
      </c>
      <c r="Y48" s="23" t="s">
        <v>15</v>
      </c>
    </row>
    <row r="49" spans="1:25" s="2" customFormat="1" ht="45" customHeight="1" thickBot="1">
      <c r="A49" s="94"/>
      <c r="B49" s="94"/>
      <c r="C49" s="96"/>
      <c r="D49" s="108"/>
      <c r="E49" s="110"/>
      <c r="F49" s="92"/>
      <c r="G49" s="112"/>
      <c r="H49" s="114"/>
      <c r="I49" s="116"/>
      <c r="J49" s="98"/>
      <c r="K49" s="98"/>
      <c r="L49" s="100"/>
      <c r="M49" s="102"/>
      <c r="N49" s="104"/>
      <c r="O49" s="106"/>
      <c r="P49" s="92"/>
      <c r="Q49" s="44">
        <v>3.33</v>
      </c>
      <c r="R49" s="53">
        <v>0</v>
      </c>
      <c r="S49" s="53">
        <v>0</v>
      </c>
      <c r="T49" s="52">
        <v>0</v>
      </c>
      <c r="U49" s="53">
        <v>0</v>
      </c>
      <c r="V49" s="44">
        <v>0</v>
      </c>
      <c r="W49" s="52">
        <v>0</v>
      </c>
      <c r="X49" s="54">
        <v>0</v>
      </c>
      <c r="Y49" s="24" t="s">
        <v>11</v>
      </c>
    </row>
    <row r="50" spans="1:25" s="2" customFormat="1" ht="45" customHeight="1">
      <c r="A50" s="93">
        <v>22</v>
      </c>
      <c r="B50" s="93" t="s">
        <v>66</v>
      </c>
      <c r="C50" s="95" t="s">
        <v>119</v>
      </c>
      <c r="D50" s="107" t="s">
        <v>187</v>
      </c>
      <c r="E50" s="109">
        <v>6.112088</v>
      </c>
      <c r="F50" s="91">
        <f t="shared" ref="F50" si="80">E50</f>
        <v>6.112088</v>
      </c>
      <c r="G50" s="111">
        <f t="shared" ref="G50" si="81">H50</f>
        <v>1.1644E-2</v>
      </c>
      <c r="H50" s="113">
        <f t="shared" ref="H50" si="82">I50+J50+K50+L50</f>
        <v>1.1644E-2</v>
      </c>
      <c r="I50" s="115">
        <v>0</v>
      </c>
      <c r="J50" s="97">
        <v>0</v>
      </c>
      <c r="K50" s="97">
        <v>0</v>
      </c>
      <c r="L50" s="99">
        <v>1.1644E-2</v>
      </c>
      <c r="M50" s="101">
        <v>3.76</v>
      </c>
      <c r="N50" s="103">
        <v>0</v>
      </c>
      <c r="O50" s="105">
        <f>+(+E50+G50)-(M50+N50)</f>
        <v>2.3637320000000006</v>
      </c>
      <c r="P50" s="91">
        <f t="shared" ref="P50" si="83">O50</f>
        <v>2.3637320000000006</v>
      </c>
      <c r="Q50" s="43">
        <v>16</v>
      </c>
      <c r="R50" s="48">
        <v>0</v>
      </c>
      <c r="S50" s="48">
        <v>0</v>
      </c>
      <c r="T50" s="47">
        <v>0</v>
      </c>
      <c r="U50" s="48">
        <v>0</v>
      </c>
      <c r="V50" s="43">
        <v>0</v>
      </c>
      <c r="W50" s="47">
        <v>0</v>
      </c>
      <c r="X50" s="49">
        <v>0</v>
      </c>
      <c r="Y50" s="23" t="s">
        <v>15</v>
      </c>
    </row>
    <row r="51" spans="1:25" s="2" customFormat="1" ht="45" customHeight="1" thickBot="1">
      <c r="A51" s="94"/>
      <c r="B51" s="94"/>
      <c r="C51" s="96"/>
      <c r="D51" s="108"/>
      <c r="E51" s="110"/>
      <c r="F51" s="92"/>
      <c r="G51" s="112"/>
      <c r="H51" s="114"/>
      <c r="I51" s="116"/>
      <c r="J51" s="98"/>
      <c r="K51" s="98"/>
      <c r="L51" s="100"/>
      <c r="M51" s="102"/>
      <c r="N51" s="104"/>
      <c r="O51" s="106"/>
      <c r="P51" s="92"/>
      <c r="Q51" s="67">
        <f>3760000/1000000</f>
        <v>3.76</v>
      </c>
      <c r="R51" s="53">
        <v>0</v>
      </c>
      <c r="S51" s="53">
        <v>0</v>
      </c>
      <c r="T51" s="52">
        <v>0</v>
      </c>
      <c r="U51" s="53">
        <v>0</v>
      </c>
      <c r="V51" s="44">
        <v>0</v>
      </c>
      <c r="W51" s="52">
        <v>0</v>
      </c>
      <c r="X51" s="54">
        <v>0</v>
      </c>
      <c r="Y51" s="24" t="s">
        <v>11</v>
      </c>
    </row>
    <row r="52" spans="1:25" s="2" customFormat="1" ht="60" customHeight="1">
      <c r="A52" s="93">
        <v>23</v>
      </c>
      <c r="B52" s="117" t="s">
        <v>67</v>
      </c>
      <c r="C52" s="95" t="s">
        <v>179</v>
      </c>
      <c r="D52" s="107" t="s">
        <v>122</v>
      </c>
      <c r="E52" s="109">
        <v>43.548616000000003</v>
      </c>
      <c r="F52" s="91">
        <f t="shared" ref="F52" si="84">E52</f>
        <v>43.548616000000003</v>
      </c>
      <c r="G52" s="111">
        <f t="shared" ref="G52" si="85">H52</f>
        <v>2.077E-2</v>
      </c>
      <c r="H52" s="113">
        <f t="shared" ref="H52" si="86">I52+J52+K52+L52</f>
        <v>2.077E-2</v>
      </c>
      <c r="I52" s="115">
        <v>0</v>
      </c>
      <c r="J52" s="97">
        <v>0</v>
      </c>
      <c r="K52" s="97">
        <v>0</v>
      </c>
      <c r="L52" s="99">
        <v>2.077E-2</v>
      </c>
      <c r="M52" s="101">
        <v>8.4710000000000001</v>
      </c>
      <c r="N52" s="103">
        <v>0</v>
      </c>
      <c r="O52" s="105">
        <f>+(+E52+G52)-(M52+N52)</f>
        <v>35.098386000000005</v>
      </c>
      <c r="P52" s="91">
        <f t="shared" ref="P52" si="87">O52</f>
        <v>35.098386000000005</v>
      </c>
      <c r="Q52" s="43">
        <v>4</v>
      </c>
      <c r="R52" s="48">
        <v>0</v>
      </c>
      <c r="S52" s="48">
        <v>0</v>
      </c>
      <c r="T52" s="47">
        <v>0</v>
      </c>
      <c r="U52" s="48">
        <v>0</v>
      </c>
      <c r="V52" s="43">
        <v>0</v>
      </c>
      <c r="W52" s="47">
        <v>0</v>
      </c>
      <c r="X52" s="49">
        <v>0</v>
      </c>
      <c r="Y52" s="23" t="s">
        <v>15</v>
      </c>
    </row>
    <row r="53" spans="1:25" s="2" customFormat="1" ht="60" customHeight="1" thickBot="1">
      <c r="A53" s="94"/>
      <c r="B53" s="118"/>
      <c r="C53" s="96"/>
      <c r="D53" s="108"/>
      <c r="E53" s="110"/>
      <c r="F53" s="92"/>
      <c r="G53" s="112"/>
      <c r="H53" s="114"/>
      <c r="I53" s="116"/>
      <c r="J53" s="98"/>
      <c r="K53" s="98"/>
      <c r="L53" s="100"/>
      <c r="M53" s="102"/>
      <c r="N53" s="104"/>
      <c r="O53" s="106"/>
      <c r="P53" s="92"/>
      <c r="Q53" s="44">
        <f>8471000/1000000</f>
        <v>8.4710000000000001</v>
      </c>
      <c r="R53" s="53">
        <v>0</v>
      </c>
      <c r="S53" s="53">
        <v>0</v>
      </c>
      <c r="T53" s="52">
        <v>0</v>
      </c>
      <c r="U53" s="53">
        <v>0</v>
      </c>
      <c r="V53" s="44">
        <v>0</v>
      </c>
      <c r="W53" s="52">
        <v>0</v>
      </c>
      <c r="X53" s="54">
        <v>0</v>
      </c>
      <c r="Y53" s="24" t="s">
        <v>11</v>
      </c>
    </row>
    <row r="54" spans="1:25" s="2" customFormat="1" ht="45" customHeight="1">
      <c r="A54" s="93">
        <v>24</v>
      </c>
      <c r="B54" s="93" t="s">
        <v>68</v>
      </c>
      <c r="C54" s="95" t="s">
        <v>120</v>
      </c>
      <c r="D54" s="107" t="s">
        <v>121</v>
      </c>
      <c r="E54" s="109">
        <v>15.824693999999999</v>
      </c>
      <c r="F54" s="91">
        <f t="shared" ref="F54" si="88">E54</f>
        <v>15.824693999999999</v>
      </c>
      <c r="G54" s="111">
        <f t="shared" ref="G54" si="89">H54</f>
        <v>2.9382999999999999E-2</v>
      </c>
      <c r="H54" s="113">
        <f t="shared" ref="H54" si="90">I54+J54+K54+L54</f>
        <v>2.9382999999999999E-2</v>
      </c>
      <c r="I54" s="115">
        <v>0</v>
      </c>
      <c r="J54" s="97">
        <v>0</v>
      </c>
      <c r="K54" s="97">
        <v>0</v>
      </c>
      <c r="L54" s="99">
        <v>2.9382999999999999E-2</v>
      </c>
      <c r="M54" s="101">
        <v>1.8340000000000001</v>
      </c>
      <c r="N54" s="103">
        <v>0</v>
      </c>
      <c r="O54" s="105">
        <f>+(+E54+G54)-(M54+N54)</f>
        <v>14.020076999999999</v>
      </c>
      <c r="P54" s="91">
        <f t="shared" ref="P54" si="91">O54</f>
        <v>14.020076999999999</v>
      </c>
      <c r="Q54" s="43">
        <v>8</v>
      </c>
      <c r="R54" s="48">
        <v>0</v>
      </c>
      <c r="S54" s="48">
        <v>0</v>
      </c>
      <c r="T54" s="47">
        <v>0</v>
      </c>
      <c r="U54" s="48">
        <v>0</v>
      </c>
      <c r="V54" s="43">
        <v>0</v>
      </c>
      <c r="W54" s="47">
        <v>1</v>
      </c>
      <c r="X54" s="49">
        <v>0</v>
      </c>
      <c r="Y54" s="23" t="s">
        <v>15</v>
      </c>
    </row>
    <row r="55" spans="1:25" s="2" customFormat="1" ht="45" customHeight="1" thickBot="1">
      <c r="A55" s="94"/>
      <c r="B55" s="94"/>
      <c r="C55" s="96"/>
      <c r="D55" s="108"/>
      <c r="E55" s="110"/>
      <c r="F55" s="92"/>
      <c r="G55" s="112"/>
      <c r="H55" s="114"/>
      <c r="I55" s="116"/>
      <c r="J55" s="98"/>
      <c r="K55" s="98"/>
      <c r="L55" s="100"/>
      <c r="M55" s="102"/>
      <c r="N55" s="104"/>
      <c r="O55" s="106"/>
      <c r="P55" s="92"/>
      <c r="Q55" s="44">
        <v>1.8340000000000001</v>
      </c>
      <c r="R55" s="53">
        <v>0</v>
      </c>
      <c r="S55" s="53">
        <v>0</v>
      </c>
      <c r="T55" s="52">
        <v>0</v>
      </c>
      <c r="U55" s="53">
        <v>0</v>
      </c>
      <c r="V55" s="44">
        <v>0</v>
      </c>
      <c r="W55" s="52">
        <v>0.192</v>
      </c>
      <c r="X55" s="54">
        <v>0</v>
      </c>
      <c r="Y55" s="24" t="s">
        <v>11</v>
      </c>
    </row>
    <row r="56" spans="1:25" s="2" customFormat="1" ht="45" customHeight="1">
      <c r="A56" s="93">
        <v>25</v>
      </c>
      <c r="B56" s="93" t="s">
        <v>69</v>
      </c>
      <c r="C56" s="95" t="s">
        <v>123</v>
      </c>
      <c r="D56" s="107" t="s">
        <v>124</v>
      </c>
      <c r="E56" s="109">
        <v>10.500544</v>
      </c>
      <c r="F56" s="91">
        <f t="shared" ref="F56" si="92">E56</f>
        <v>10.500544</v>
      </c>
      <c r="G56" s="111">
        <f t="shared" ref="G56" si="93">H56</f>
        <v>1.822E-2</v>
      </c>
      <c r="H56" s="113">
        <f t="shared" ref="H56" si="94">I56+J56+K56+L56</f>
        <v>1.822E-2</v>
      </c>
      <c r="I56" s="115">
        <v>0</v>
      </c>
      <c r="J56" s="97">
        <v>0</v>
      </c>
      <c r="K56" s="97">
        <v>0</v>
      </c>
      <c r="L56" s="99">
        <v>1.822E-2</v>
      </c>
      <c r="M56" s="101">
        <v>1.0269999999999999</v>
      </c>
      <c r="N56" s="103">
        <v>0</v>
      </c>
      <c r="O56" s="105">
        <f>+(+E56+G56)-(M56+N56)</f>
        <v>9.4917639999999999</v>
      </c>
      <c r="P56" s="91">
        <f t="shared" ref="P56" si="95">O56</f>
        <v>9.4917639999999999</v>
      </c>
      <c r="Q56" s="43">
        <v>7</v>
      </c>
      <c r="R56" s="48">
        <v>0</v>
      </c>
      <c r="S56" s="48">
        <v>0</v>
      </c>
      <c r="T56" s="47">
        <v>0</v>
      </c>
      <c r="U56" s="48">
        <v>0</v>
      </c>
      <c r="V56" s="43">
        <v>0</v>
      </c>
      <c r="W56" s="47">
        <v>0</v>
      </c>
      <c r="X56" s="49">
        <v>0</v>
      </c>
      <c r="Y56" s="23" t="s">
        <v>15</v>
      </c>
    </row>
    <row r="57" spans="1:25" s="2" customFormat="1" ht="45" customHeight="1" thickBot="1">
      <c r="A57" s="94"/>
      <c r="B57" s="94"/>
      <c r="C57" s="96"/>
      <c r="D57" s="120"/>
      <c r="E57" s="110"/>
      <c r="F57" s="92"/>
      <c r="G57" s="112"/>
      <c r="H57" s="114"/>
      <c r="I57" s="116"/>
      <c r="J57" s="98"/>
      <c r="K57" s="98"/>
      <c r="L57" s="100"/>
      <c r="M57" s="102"/>
      <c r="N57" s="104"/>
      <c r="O57" s="106"/>
      <c r="P57" s="92"/>
      <c r="Q57" s="44">
        <f>1027000/1000000</f>
        <v>1.0269999999999999</v>
      </c>
      <c r="R57" s="53">
        <v>0</v>
      </c>
      <c r="S57" s="53">
        <v>0</v>
      </c>
      <c r="T57" s="52">
        <v>0</v>
      </c>
      <c r="U57" s="53">
        <v>0</v>
      </c>
      <c r="V57" s="44">
        <v>0</v>
      </c>
      <c r="W57" s="52">
        <v>0</v>
      </c>
      <c r="X57" s="54">
        <v>0</v>
      </c>
      <c r="Y57" s="24" t="s">
        <v>11</v>
      </c>
    </row>
    <row r="58" spans="1:25" s="2" customFormat="1" ht="45" customHeight="1">
      <c r="A58" s="93">
        <v>26</v>
      </c>
      <c r="B58" s="93" t="s">
        <v>70</v>
      </c>
      <c r="C58" s="95" t="s">
        <v>155</v>
      </c>
      <c r="D58" s="107" t="s">
        <v>156</v>
      </c>
      <c r="E58" s="109">
        <v>12.032798</v>
      </c>
      <c r="F58" s="91">
        <f t="shared" ref="F58" si="96">E58</f>
        <v>12.032798</v>
      </c>
      <c r="G58" s="111">
        <f t="shared" ref="G58" si="97">H58</f>
        <v>3.8488070000000003</v>
      </c>
      <c r="H58" s="121">
        <f t="shared" ref="H58" si="98">I58+J58+K58+L58</f>
        <v>3.8488070000000003</v>
      </c>
      <c r="I58" s="123">
        <v>3.8330000000000002</v>
      </c>
      <c r="J58" s="97">
        <v>0</v>
      </c>
      <c r="K58" s="97">
        <v>0</v>
      </c>
      <c r="L58" s="99">
        <v>1.5807000000000002E-2</v>
      </c>
      <c r="M58" s="101">
        <v>11.92685</v>
      </c>
      <c r="N58" s="103">
        <v>0</v>
      </c>
      <c r="O58" s="105">
        <f>+(+E58+G58)-(M58+N58)</f>
        <v>3.9547550000000005</v>
      </c>
      <c r="P58" s="91">
        <f t="shared" ref="P58" si="99">O58</f>
        <v>3.9547550000000005</v>
      </c>
      <c r="Q58" s="43">
        <v>14</v>
      </c>
      <c r="R58" s="48">
        <v>0</v>
      </c>
      <c r="S58" s="48">
        <v>0</v>
      </c>
      <c r="T58" s="47">
        <v>0</v>
      </c>
      <c r="U58" s="48">
        <v>0</v>
      </c>
      <c r="V58" s="43">
        <v>0</v>
      </c>
      <c r="W58" s="47">
        <v>0</v>
      </c>
      <c r="X58" s="49">
        <v>0</v>
      </c>
      <c r="Y58" s="23" t="s">
        <v>15</v>
      </c>
    </row>
    <row r="59" spans="1:25" s="2" customFormat="1" ht="45" customHeight="1" thickBot="1">
      <c r="A59" s="94"/>
      <c r="B59" s="94"/>
      <c r="C59" s="96"/>
      <c r="D59" s="108"/>
      <c r="E59" s="110"/>
      <c r="F59" s="92"/>
      <c r="G59" s="112"/>
      <c r="H59" s="122"/>
      <c r="I59" s="124"/>
      <c r="J59" s="98"/>
      <c r="K59" s="98"/>
      <c r="L59" s="100"/>
      <c r="M59" s="102"/>
      <c r="N59" s="104"/>
      <c r="O59" s="106"/>
      <c r="P59" s="92"/>
      <c r="Q59" s="68">
        <f>11926850/1000000</f>
        <v>11.92685</v>
      </c>
      <c r="R59" s="53">
        <v>0</v>
      </c>
      <c r="S59" s="53">
        <v>0</v>
      </c>
      <c r="T59" s="52">
        <v>0</v>
      </c>
      <c r="U59" s="53">
        <v>0</v>
      </c>
      <c r="V59" s="44">
        <v>0</v>
      </c>
      <c r="W59" s="52">
        <v>0</v>
      </c>
      <c r="X59" s="54">
        <v>0</v>
      </c>
      <c r="Y59" s="24" t="s">
        <v>11</v>
      </c>
    </row>
    <row r="60" spans="1:25" s="2" customFormat="1" ht="45" customHeight="1">
      <c r="A60" s="93">
        <v>27</v>
      </c>
      <c r="B60" s="93" t="s">
        <v>71</v>
      </c>
      <c r="C60" s="95" t="s">
        <v>125</v>
      </c>
      <c r="D60" s="107" t="s">
        <v>126</v>
      </c>
      <c r="E60" s="109">
        <v>140.80042800000001</v>
      </c>
      <c r="F60" s="91">
        <f t="shared" ref="F60" si="100">E60</f>
        <v>140.80042800000001</v>
      </c>
      <c r="G60" s="111">
        <f t="shared" ref="G60" si="101">H60</f>
        <v>5.4507E-2</v>
      </c>
      <c r="H60" s="113">
        <f t="shared" ref="H60" si="102">I60+J60+K60+L60</f>
        <v>5.4507E-2</v>
      </c>
      <c r="I60" s="115">
        <v>0</v>
      </c>
      <c r="J60" s="97">
        <v>0</v>
      </c>
      <c r="K60" s="97">
        <v>0</v>
      </c>
      <c r="L60" s="99">
        <v>5.4507E-2</v>
      </c>
      <c r="M60" s="101">
        <v>10.013999999999999</v>
      </c>
      <c r="N60" s="103">
        <v>0</v>
      </c>
      <c r="O60" s="105">
        <f>+(+E60+G60)-(M60+N60)</f>
        <v>130.840935</v>
      </c>
      <c r="P60" s="91">
        <f t="shared" ref="P60" si="103">O60</f>
        <v>130.840935</v>
      </c>
      <c r="Q60" s="43">
        <v>21</v>
      </c>
      <c r="R60" s="48">
        <v>0</v>
      </c>
      <c r="S60" s="48">
        <v>0</v>
      </c>
      <c r="T60" s="47">
        <v>0</v>
      </c>
      <c r="U60" s="48">
        <v>0</v>
      </c>
      <c r="V60" s="43">
        <v>0</v>
      </c>
      <c r="W60" s="47">
        <v>0</v>
      </c>
      <c r="X60" s="49">
        <v>0</v>
      </c>
      <c r="Y60" s="23" t="s">
        <v>15</v>
      </c>
    </row>
    <row r="61" spans="1:25" s="2" customFormat="1" ht="45" customHeight="1" thickBot="1">
      <c r="A61" s="94"/>
      <c r="B61" s="94"/>
      <c r="C61" s="96"/>
      <c r="D61" s="108"/>
      <c r="E61" s="110"/>
      <c r="F61" s="92"/>
      <c r="G61" s="112"/>
      <c r="H61" s="114"/>
      <c r="I61" s="116"/>
      <c r="J61" s="98"/>
      <c r="K61" s="98"/>
      <c r="L61" s="100"/>
      <c r="M61" s="102"/>
      <c r="N61" s="104"/>
      <c r="O61" s="106"/>
      <c r="P61" s="92"/>
      <c r="Q61" s="44">
        <f>10014000/1000000</f>
        <v>10.013999999999999</v>
      </c>
      <c r="R61" s="53">
        <v>0</v>
      </c>
      <c r="S61" s="53">
        <v>0</v>
      </c>
      <c r="T61" s="52">
        <v>0</v>
      </c>
      <c r="U61" s="53">
        <v>0</v>
      </c>
      <c r="V61" s="44">
        <v>0</v>
      </c>
      <c r="W61" s="52">
        <v>0</v>
      </c>
      <c r="X61" s="54">
        <v>0</v>
      </c>
      <c r="Y61" s="24" t="s">
        <v>11</v>
      </c>
    </row>
    <row r="62" spans="1:25" s="2" customFormat="1" ht="45" customHeight="1">
      <c r="A62" s="93">
        <v>28</v>
      </c>
      <c r="B62" s="117" t="s">
        <v>72</v>
      </c>
      <c r="C62" s="95" t="s">
        <v>180</v>
      </c>
      <c r="D62" s="107" t="s">
        <v>157</v>
      </c>
      <c r="E62" s="109">
        <v>28.951667</v>
      </c>
      <c r="F62" s="91">
        <f t="shared" ref="F62" si="104">E62</f>
        <v>28.951667</v>
      </c>
      <c r="G62" s="111">
        <f t="shared" ref="G62" si="105">H62</f>
        <v>1.1904E-2</v>
      </c>
      <c r="H62" s="113">
        <f t="shared" ref="H62" si="106">I62+J62+K62+L62</f>
        <v>1.1904E-2</v>
      </c>
      <c r="I62" s="115">
        <v>0</v>
      </c>
      <c r="J62" s="97">
        <v>0</v>
      </c>
      <c r="K62" s="97">
        <v>0</v>
      </c>
      <c r="L62" s="99">
        <v>1.1904E-2</v>
      </c>
      <c r="M62" s="101">
        <v>6.3237240000000003</v>
      </c>
      <c r="N62" s="103">
        <v>0</v>
      </c>
      <c r="O62" s="105">
        <f>+(+E62+G62)-(M62+N62)</f>
        <v>22.639847000000003</v>
      </c>
      <c r="P62" s="91">
        <f t="shared" ref="P62" si="107">O62</f>
        <v>22.639847000000003</v>
      </c>
      <c r="Q62" s="43">
        <v>29</v>
      </c>
      <c r="R62" s="48">
        <v>0</v>
      </c>
      <c r="S62" s="48">
        <v>0</v>
      </c>
      <c r="T62" s="47">
        <v>0</v>
      </c>
      <c r="U62" s="48">
        <v>0</v>
      </c>
      <c r="V62" s="43">
        <v>0</v>
      </c>
      <c r="W62" s="47">
        <v>0</v>
      </c>
      <c r="X62" s="49">
        <v>0</v>
      </c>
      <c r="Y62" s="23" t="s">
        <v>15</v>
      </c>
    </row>
    <row r="63" spans="1:25" s="2" customFormat="1" ht="45" customHeight="1" thickBot="1">
      <c r="A63" s="94"/>
      <c r="B63" s="118"/>
      <c r="C63" s="96"/>
      <c r="D63" s="108"/>
      <c r="E63" s="110"/>
      <c r="F63" s="92"/>
      <c r="G63" s="112"/>
      <c r="H63" s="114"/>
      <c r="I63" s="116"/>
      <c r="J63" s="98"/>
      <c r="K63" s="98"/>
      <c r="L63" s="100"/>
      <c r="M63" s="102"/>
      <c r="N63" s="104"/>
      <c r="O63" s="106"/>
      <c r="P63" s="92"/>
      <c r="Q63" s="44">
        <f>6323724/1000000</f>
        <v>6.3237240000000003</v>
      </c>
      <c r="R63" s="53">
        <v>0</v>
      </c>
      <c r="S63" s="53">
        <v>0</v>
      </c>
      <c r="T63" s="52">
        <v>0</v>
      </c>
      <c r="U63" s="53">
        <v>0</v>
      </c>
      <c r="V63" s="44">
        <v>0</v>
      </c>
      <c r="W63" s="52">
        <v>0</v>
      </c>
      <c r="X63" s="54">
        <v>0</v>
      </c>
      <c r="Y63" s="24" t="s">
        <v>11</v>
      </c>
    </row>
    <row r="64" spans="1:25" s="2" customFormat="1" ht="45" customHeight="1">
      <c r="A64" s="93">
        <v>29</v>
      </c>
      <c r="B64" s="93" t="s">
        <v>73</v>
      </c>
      <c r="C64" s="95" t="s">
        <v>127</v>
      </c>
      <c r="D64" s="107" t="s">
        <v>128</v>
      </c>
      <c r="E64" s="109">
        <v>9.0171639999999993</v>
      </c>
      <c r="F64" s="91">
        <f t="shared" ref="F64" si="108">E64</f>
        <v>9.0171639999999993</v>
      </c>
      <c r="G64" s="111">
        <f t="shared" ref="G64" si="109">H64</f>
        <v>1.4030000000000001E-2</v>
      </c>
      <c r="H64" s="113">
        <f t="shared" ref="H64" si="110">I64+J64+K64+L64</f>
        <v>1.4030000000000001E-2</v>
      </c>
      <c r="I64" s="115">
        <v>0</v>
      </c>
      <c r="J64" s="97">
        <v>0</v>
      </c>
      <c r="K64" s="97">
        <v>0</v>
      </c>
      <c r="L64" s="99">
        <v>1.4030000000000001E-2</v>
      </c>
      <c r="M64" s="101">
        <v>1.167</v>
      </c>
      <c r="N64" s="103">
        <v>0</v>
      </c>
      <c r="O64" s="105">
        <f>+(+E64+G64)-(M64+N64)</f>
        <v>7.8641939999999995</v>
      </c>
      <c r="P64" s="91">
        <f t="shared" ref="P64" si="111">O64</f>
        <v>7.8641939999999995</v>
      </c>
      <c r="Q64" s="43">
        <v>30</v>
      </c>
      <c r="R64" s="48">
        <v>0</v>
      </c>
      <c r="S64" s="48">
        <v>0</v>
      </c>
      <c r="T64" s="47">
        <v>0</v>
      </c>
      <c r="U64" s="48">
        <v>0</v>
      </c>
      <c r="V64" s="43">
        <v>0</v>
      </c>
      <c r="W64" s="47">
        <v>0</v>
      </c>
      <c r="X64" s="49">
        <v>0</v>
      </c>
      <c r="Y64" s="23" t="s">
        <v>15</v>
      </c>
    </row>
    <row r="65" spans="1:25" s="2" customFormat="1" ht="45" customHeight="1" thickBot="1">
      <c r="A65" s="94"/>
      <c r="B65" s="94"/>
      <c r="C65" s="96"/>
      <c r="D65" s="108"/>
      <c r="E65" s="110"/>
      <c r="F65" s="92"/>
      <c r="G65" s="112"/>
      <c r="H65" s="114"/>
      <c r="I65" s="116"/>
      <c r="J65" s="98"/>
      <c r="K65" s="98"/>
      <c r="L65" s="100"/>
      <c r="M65" s="102"/>
      <c r="N65" s="104"/>
      <c r="O65" s="106"/>
      <c r="P65" s="92"/>
      <c r="Q65" s="44">
        <v>1.2</v>
      </c>
      <c r="R65" s="53">
        <v>0</v>
      </c>
      <c r="S65" s="53">
        <v>0</v>
      </c>
      <c r="T65" s="52">
        <v>0</v>
      </c>
      <c r="U65" s="53">
        <v>0</v>
      </c>
      <c r="V65" s="44">
        <v>0</v>
      </c>
      <c r="W65" s="52">
        <v>0</v>
      </c>
      <c r="X65" s="54">
        <v>0</v>
      </c>
      <c r="Y65" s="24" t="s">
        <v>11</v>
      </c>
    </row>
    <row r="66" spans="1:25" s="2" customFormat="1" ht="45" customHeight="1">
      <c r="A66" s="93">
        <v>30</v>
      </c>
      <c r="B66" s="132" t="s">
        <v>74</v>
      </c>
      <c r="C66" s="95" t="s">
        <v>129</v>
      </c>
      <c r="D66" s="107" t="s">
        <v>130</v>
      </c>
      <c r="E66" s="109">
        <v>2.0985510000000001</v>
      </c>
      <c r="F66" s="91">
        <f t="shared" ref="F66" si="112">E66</f>
        <v>2.0985510000000001</v>
      </c>
      <c r="G66" s="111">
        <f t="shared" ref="G66" si="113">H66</f>
        <v>4.561E-3</v>
      </c>
      <c r="H66" s="113">
        <f t="shared" ref="H66" si="114">I66+J66+K66+L66</f>
        <v>4.561E-3</v>
      </c>
      <c r="I66" s="115">
        <v>0</v>
      </c>
      <c r="J66" s="97">
        <v>0</v>
      </c>
      <c r="K66" s="97">
        <v>0</v>
      </c>
      <c r="L66" s="99">
        <v>4.561E-3</v>
      </c>
      <c r="M66" s="101">
        <v>0.23599999999999999</v>
      </c>
      <c r="N66" s="103">
        <v>0</v>
      </c>
      <c r="O66" s="105">
        <f>+(+E66+G66)-(M66+N66)</f>
        <v>1.8671119999999999</v>
      </c>
      <c r="P66" s="91">
        <f t="shared" ref="P66" si="115">O66</f>
        <v>1.8671119999999999</v>
      </c>
      <c r="Q66" s="43">
        <v>1</v>
      </c>
      <c r="R66" s="48">
        <v>0</v>
      </c>
      <c r="S66" s="48">
        <v>0</v>
      </c>
      <c r="T66" s="47">
        <v>0</v>
      </c>
      <c r="U66" s="48">
        <v>0</v>
      </c>
      <c r="V66" s="43">
        <v>0</v>
      </c>
      <c r="W66" s="47">
        <v>0</v>
      </c>
      <c r="X66" s="49">
        <v>0</v>
      </c>
      <c r="Y66" s="23" t="s">
        <v>15</v>
      </c>
    </row>
    <row r="67" spans="1:25" s="2" customFormat="1" ht="45" customHeight="1" thickBot="1">
      <c r="A67" s="94"/>
      <c r="B67" s="133"/>
      <c r="C67" s="96"/>
      <c r="D67" s="108"/>
      <c r="E67" s="110"/>
      <c r="F67" s="92"/>
      <c r="G67" s="112"/>
      <c r="H67" s="114"/>
      <c r="I67" s="116"/>
      <c r="J67" s="98"/>
      <c r="K67" s="98"/>
      <c r="L67" s="100"/>
      <c r="M67" s="102"/>
      <c r="N67" s="104"/>
      <c r="O67" s="106"/>
      <c r="P67" s="92"/>
      <c r="Q67" s="44">
        <f>236000/1000000</f>
        <v>0.23599999999999999</v>
      </c>
      <c r="R67" s="53">
        <v>0</v>
      </c>
      <c r="S67" s="53">
        <v>0</v>
      </c>
      <c r="T67" s="52">
        <v>0</v>
      </c>
      <c r="U67" s="53">
        <v>0</v>
      </c>
      <c r="V67" s="44">
        <v>0</v>
      </c>
      <c r="W67" s="52">
        <v>0</v>
      </c>
      <c r="X67" s="54">
        <v>0</v>
      </c>
      <c r="Y67" s="24" t="s">
        <v>11</v>
      </c>
    </row>
    <row r="68" spans="1:25" s="2" customFormat="1" ht="45" customHeight="1">
      <c r="A68" s="93">
        <v>31</v>
      </c>
      <c r="B68" s="93" t="s">
        <v>75</v>
      </c>
      <c r="C68" s="95" t="s">
        <v>131</v>
      </c>
      <c r="D68" s="134" t="s">
        <v>186</v>
      </c>
      <c r="E68" s="109">
        <v>9.5582130000000003</v>
      </c>
      <c r="F68" s="91">
        <f t="shared" ref="F68" si="116">E68</f>
        <v>9.5582130000000003</v>
      </c>
      <c r="G68" s="111">
        <f t="shared" ref="G68" si="117">H68</f>
        <v>3.2499999999999999E-3</v>
      </c>
      <c r="H68" s="113">
        <f t="shared" ref="H68" si="118">I68+J68+K68+L68</f>
        <v>3.2499999999999999E-3</v>
      </c>
      <c r="I68" s="115">
        <v>0</v>
      </c>
      <c r="J68" s="97">
        <v>0</v>
      </c>
      <c r="K68" s="97">
        <v>0</v>
      </c>
      <c r="L68" s="99">
        <v>3.2499999999999999E-3</v>
      </c>
      <c r="M68" s="101">
        <v>0.77600000000000002</v>
      </c>
      <c r="N68" s="103">
        <v>0</v>
      </c>
      <c r="O68" s="105">
        <f>+(+E68+G68)-(M68+N68)</f>
        <v>8.785463</v>
      </c>
      <c r="P68" s="91">
        <f t="shared" ref="P68" si="119">O68</f>
        <v>8.785463</v>
      </c>
      <c r="Q68" s="43">
        <v>6</v>
      </c>
      <c r="R68" s="48">
        <v>0</v>
      </c>
      <c r="S68" s="48">
        <v>0</v>
      </c>
      <c r="T68" s="47">
        <v>0</v>
      </c>
      <c r="U68" s="48">
        <v>0</v>
      </c>
      <c r="V68" s="43">
        <v>0</v>
      </c>
      <c r="W68" s="47">
        <v>0</v>
      </c>
      <c r="X68" s="49">
        <v>0</v>
      </c>
      <c r="Y68" s="23" t="s">
        <v>15</v>
      </c>
    </row>
    <row r="69" spans="1:25" s="2" customFormat="1" ht="45" customHeight="1" thickBot="1">
      <c r="A69" s="94"/>
      <c r="B69" s="94"/>
      <c r="C69" s="96"/>
      <c r="D69" s="135"/>
      <c r="E69" s="110"/>
      <c r="F69" s="92"/>
      <c r="G69" s="112"/>
      <c r="H69" s="114"/>
      <c r="I69" s="116"/>
      <c r="J69" s="98"/>
      <c r="K69" s="98"/>
      <c r="L69" s="100"/>
      <c r="M69" s="102"/>
      <c r="N69" s="104"/>
      <c r="O69" s="106"/>
      <c r="P69" s="92"/>
      <c r="Q69" s="69">
        <v>0.77600000000000002</v>
      </c>
      <c r="R69" s="53">
        <v>0</v>
      </c>
      <c r="S69" s="53">
        <v>0</v>
      </c>
      <c r="T69" s="52">
        <v>0</v>
      </c>
      <c r="U69" s="53">
        <v>0</v>
      </c>
      <c r="V69" s="44">
        <v>0</v>
      </c>
      <c r="W69" s="52">
        <v>0</v>
      </c>
      <c r="X69" s="54">
        <v>0</v>
      </c>
      <c r="Y69" s="24" t="s">
        <v>11</v>
      </c>
    </row>
    <row r="70" spans="1:25" s="2" customFormat="1" ht="45" customHeight="1">
      <c r="A70" s="93">
        <v>32</v>
      </c>
      <c r="B70" s="93" t="s">
        <v>76</v>
      </c>
      <c r="C70" s="95" t="s">
        <v>132</v>
      </c>
      <c r="D70" s="107" t="s">
        <v>133</v>
      </c>
      <c r="E70" s="109">
        <v>19.306509999999999</v>
      </c>
      <c r="F70" s="91">
        <f t="shared" ref="F70" si="120">E70</f>
        <v>19.306509999999999</v>
      </c>
      <c r="G70" s="111">
        <f t="shared" ref="G70" si="121">H70</f>
        <v>4.8599999999999997E-3</v>
      </c>
      <c r="H70" s="113">
        <f t="shared" ref="H70" si="122">I70+J70+K70+L70</f>
        <v>4.8599999999999997E-3</v>
      </c>
      <c r="I70" s="115">
        <v>0</v>
      </c>
      <c r="J70" s="97">
        <v>0</v>
      </c>
      <c r="K70" s="97">
        <v>0</v>
      </c>
      <c r="L70" s="99">
        <v>4.8599999999999997E-3</v>
      </c>
      <c r="M70" s="101">
        <v>1.0229999999999999</v>
      </c>
      <c r="N70" s="103">
        <v>0</v>
      </c>
      <c r="O70" s="105">
        <f>+(+E70+G70)-(M70+N70)</f>
        <v>18.28837</v>
      </c>
      <c r="P70" s="91">
        <f t="shared" ref="P70" si="123">O70</f>
        <v>18.28837</v>
      </c>
      <c r="Q70" s="43">
        <v>4</v>
      </c>
      <c r="R70" s="48">
        <v>0</v>
      </c>
      <c r="S70" s="48">
        <v>0</v>
      </c>
      <c r="T70" s="47">
        <v>0</v>
      </c>
      <c r="U70" s="48">
        <v>0</v>
      </c>
      <c r="V70" s="43">
        <v>0</v>
      </c>
      <c r="W70" s="47">
        <v>0</v>
      </c>
      <c r="X70" s="49">
        <v>0</v>
      </c>
      <c r="Y70" s="23" t="s">
        <v>15</v>
      </c>
    </row>
    <row r="71" spans="1:25" s="2" customFormat="1" ht="45" customHeight="1" thickBot="1">
      <c r="A71" s="94"/>
      <c r="B71" s="94"/>
      <c r="C71" s="96"/>
      <c r="D71" s="108"/>
      <c r="E71" s="110"/>
      <c r="F71" s="92"/>
      <c r="G71" s="112"/>
      <c r="H71" s="114"/>
      <c r="I71" s="116"/>
      <c r="J71" s="98"/>
      <c r="K71" s="98"/>
      <c r="L71" s="100"/>
      <c r="M71" s="102"/>
      <c r="N71" s="104"/>
      <c r="O71" s="106"/>
      <c r="P71" s="92"/>
      <c r="Q71" s="44">
        <f>1023000/1000000</f>
        <v>1.0229999999999999</v>
      </c>
      <c r="R71" s="53">
        <v>0</v>
      </c>
      <c r="S71" s="53">
        <v>0</v>
      </c>
      <c r="T71" s="52">
        <v>0</v>
      </c>
      <c r="U71" s="53">
        <v>0</v>
      </c>
      <c r="V71" s="44">
        <v>0</v>
      </c>
      <c r="W71" s="52">
        <v>0</v>
      </c>
      <c r="X71" s="54">
        <v>0</v>
      </c>
      <c r="Y71" s="24" t="s">
        <v>11</v>
      </c>
    </row>
    <row r="72" spans="1:25" s="2" customFormat="1" ht="45" customHeight="1">
      <c r="A72" s="93">
        <v>33</v>
      </c>
      <c r="B72" s="93" t="s">
        <v>77</v>
      </c>
      <c r="C72" s="95" t="s">
        <v>134</v>
      </c>
      <c r="D72" s="107" t="s">
        <v>135</v>
      </c>
      <c r="E72" s="109">
        <v>34.832473999999998</v>
      </c>
      <c r="F72" s="91">
        <f t="shared" ref="F72" si="124">E72</f>
        <v>34.832473999999998</v>
      </c>
      <c r="G72" s="111">
        <f t="shared" ref="G72" si="125">H72</f>
        <v>9.3196000000000001E-2</v>
      </c>
      <c r="H72" s="113">
        <f t="shared" ref="H72" si="126">I72+J72+K72+L72</f>
        <v>9.3196000000000001E-2</v>
      </c>
      <c r="I72" s="115">
        <v>0</v>
      </c>
      <c r="J72" s="97">
        <v>0</v>
      </c>
      <c r="K72" s="97">
        <v>0</v>
      </c>
      <c r="L72" s="99">
        <v>9.3196000000000001E-2</v>
      </c>
      <c r="M72" s="101">
        <v>5.0914000000000001</v>
      </c>
      <c r="N72" s="103">
        <v>0</v>
      </c>
      <c r="O72" s="105">
        <f>+(+E72+G72)-(M72+N72)</f>
        <v>29.834269999999997</v>
      </c>
      <c r="P72" s="91">
        <f t="shared" ref="P72" si="127">O72</f>
        <v>29.834269999999997</v>
      </c>
      <c r="Q72" s="43">
        <v>14</v>
      </c>
      <c r="R72" s="48">
        <v>0</v>
      </c>
      <c r="S72" s="48">
        <v>0</v>
      </c>
      <c r="T72" s="47">
        <v>0</v>
      </c>
      <c r="U72" s="48">
        <v>0</v>
      </c>
      <c r="V72" s="43">
        <v>0</v>
      </c>
      <c r="W72" s="47">
        <v>0</v>
      </c>
      <c r="X72" s="49">
        <v>0</v>
      </c>
      <c r="Y72" s="23" t="s">
        <v>15</v>
      </c>
    </row>
    <row r="73" spans="1:25" s="2" customFormat="1" ht="45" customHeight="1" thickBot="1">
      <c r="A73" s="94"/>
      <c r="B73" s="94"/>
      <c r="C73" s="96"/>
      <c r="D73" s="108"/>
      <c r="E73" s="110"/>
      <c r="F73" s="92"/>
      <c r="G73" s="112"/>
      <c r="H73" s="114"/>
      <c r="I73" s="116"/>
      <c r="J73" s="98"/>
      <c r="K73" s="98"/>
      <c r="L73" s="100"/>
      <c r="M73" s="102"/>
      <c r="N73" s="104"/>
      <c r="O73" s="106"/>
      <c r="P73" s="92"/>
      <c r="Q73" s="67">
        <f>5091400/1000000</f>
        <v>5.0914000000000001</v>
      </c>
      <c r="R73" s="53">
        <v>0</v>
      </c>
      <c r="S73" s="53">
        <v>0</v>
      </c>
      <c r="T73" s="52">
        <v>0</v>
      </c>
      <c r="U73" s="53">
        <v>0</v>
      </c>
      <c r="V73" s="44">
        <v>0</v>
      </c>
      <c r="W73" s="52">
        <v>0</v>
      </c>
      <c r="X73" s="54">
        <v>0</v>
      </c>
      <c r="Y73" s="24" t="s">
        <v>11</v>
      </c>
    </row>
    <row r="74" spans="1:25" s="2" customFormat="1" ht="45" customHeight="1">
      <c r="A74" s="93">
        <v>34</v>
      </c>
      <c r="B74" s="93" t="s">
        <v>78</v>
      </c>
      <c r="C74" s="95" t="s">
        <v>136</v>
      </c>
      <c r="D74" s="107" t="s">
        <v>183</v>
      </c>
      <c r="E74" s="109">
        <v>35.793221000000003</v>
      </c>
      <c r="F74" s="91">
        <f t="shared" ref="F74" si="128">E74</f>
        <v>35.793221000000003</v>
      </c>
      <c r="G74" s="111">
        <f t="shared" ref="G74" si="129">H74</f>
        <v>5.7272000000000003E-2</v>
      </c>
      <c r="H74" s="113">
        <f t="shared" ref="H74" si="130">I74+J74+K74+L74</f>
        <v>5.7272000000000003E-2</v>
      </c>
      <c r="I74" s="115">
        <v>0</v>
      </c>
      <c r="J74" s="97">
        <v>0</v>
      </c>
      <c r="K74" s="97">
        <v>0</v>
      </c>
      <c r="L74" s="99">
        <v>5.7272000000000003E-2</v>
      </c>
      <c r="M74" s="101">
        <v>2.0099999999999998</v>
      </c>
      <c r="N74" s="103">
        <v>0</v>
      </c>
      <c r="O74" s="105">
        <f>+(+E74+G74)-(M74+N74)</f>
        <v>33.840493000000002</v>
      </c>
      <c r="P74" s="91">
        <f t="shared" ref="P74" si="131">O74</f>
        <v>33.840493000000002</v>
      </c>
      <c r="Q74" s="43">
        <v>76</v>
      </c>
      <c r="R74" s="48">
        <v>0</v>
      </c>
      <c r="S74" s="48">
        <v>0</v>
      </c>
      <c r="T74" s="47">
        <v>0</v>
      </c>
      <c r="U74" s="48">
        <v>0</v>
      </c>
      <c r="V74" s="43">
        <v>0</v>
      </c>
      <c r="W74" s="47">
        <v>0</v>
      </c>
      <c r="X74" s="49">
        <v>0</v>
      </c>
      <c r="Y74" s="23" t="s">
        <v>15</v>
      </c>
    </row>
    <row r="75" spans="1:25" s="2" customFormat="1" ht="45" customHeight="1" thickBot="1">
      <c r="A75" s="94"/>
      <c r="B75" s="94"/>
      <c r="C75" s="96"/>
      <c r="D75" s="108"/>
      <c r="E75" s="110"/>
      <c r="F75" s="92"/>
      <c r="G75" s="112"/>
      <c r="H75" s="114"/>
      <c r="I75" s="116"/>
      <c r="J75" s="98"/>
      <c r="K75" s="98"/>
      <c r="L75" s="100"/>
      <c r="M75" s="102"/>
      <c r="N75" s="104"/>
      <c r="O75" s="106"/>
      <c r="P75" s="92"/>
      <c r="Q75" s="44">
        <f>2010000/1000000</f>
        <v>2.0099999999999998</v>
      </c>
      <c r="R75" s="53">
        <v>0</v>
      </c>
      <c r="S75" s="53">
        <v>0</v>
      </c>
      <c r="T75" s="52">
        <v>0</v>
      </c>
      <c r="U75" s="53">
        <v>0</v>
      </c>
      <c r="V75" s="44">
        <v>0</v>
      </c>
      <c r="W75" s="52">
        <v>0</v>
      </c>
      <c r="X75" s="54">
        <v>0</v>
      </c>
      <c r="Y75" s="24" t="s">
        <v>11</v>
      </c>
    </row>
    <row r="76" spans="1:25" s="2" customFormat="1" ht="45" customHeight="1">
      <c r="A76" s="93">
        <v>35</v>
      </c>
      <c r="B76" s="93" t="s">
        <v>79</v>
      </c>
      <c r="C76" s="95" t="s">
        <v>137</v>
      </c>
      <c r="D76" s="107" t="s">
        <v>138</v>
      </c>
      <c r="E76" s="109">
        <v>14.53176</v>
      </c>
      <c r="F76" s="91">
        <f t="shared" ref="F76" si="132">E76</f>
        <v>14.53176</v>
      </c>
      <c r="G76" s="111">
        <f t="shared" ref="G76" si="133">H76</f>
        <v>7.6870000000000003E-3</v>
      </c>
      <c r="H76" s="113">
        <f t="shared" ref="H76" si="134">I76+J76+K76+L76</f>
        <v>7.6870000000000003E-3</v>
      </c>
      <c r="I76" s="115">
        <v>0</v>
      </c>
      <c r="J76" s="97">
        <v>0</v>
      </c>
      <c r="K76" s="97">
        <v>0</v>
      </c>
      <c r="L76" s="99">
        <v>7.6870000000000003E-3</v>
      </c>
      <c r="M76" s="101">
        <v>1.784</v>
      </c>
      <c r="N76" s="103">
        <v>0</v>
      </c>
      <c r="O76" s="105">
        <f>+(+E76+G76)-(M76+N76)</f>
        <v>12.755447</v>
      </c>
      <c r="P76" s="91">
        <f t="shared" ref="P76" si="135">O76</f>
        <v>12.755447</v>
      </c>
      <c r="Q76" s="43">
        <v>5</v>
      </c>
      <c r="R76" s="48">
        <v>0</v>
      </c>
      <c r="S76" s="48">
        <v>0</v>
      </c>
      <c r="T76" s="47">
        <v>0</v>
      </c>
      <c r="U76" s="48">
        <v>0</v>
      </c>
      <c r="V76" s="43">
        <v>0</v>
      </c>
      <c r="W76" s="47">
        <v>0</v>
      </c>
      <c r="X76" s="49">
        <v>0</v>
      </c>
      <c r="Y76" s="23" t="s">
        <v>15</v>
      </c>
    </row>
    <row r="77" spans="1:25" s="2" customFormat="1" ht="45" customHeight="1" thickBot="1">
      <c r="A77" s="94"/>
      <c r="B77" s="94"/>
      <c r="C77" s="96"/>
      <c r="D77" s="108"/>
      <c r="E77" s="110"/>
      <c r="F77" s="92"/>
      <c r="G77" s="112"/>
      <c r="H77" s="114"/>
      <c r="I77" s="116"/>
      <c r="J77" s="98"/>
      <c r="K77" s="98"/>
      <c r="L77" s="100"/>
      <c r="M77" s="102"/>
      <c r="N77" s="104"/>
      <c r="O77" s="106"/>
      <c r="P77" s="92"/>
      <c r="Q77" s="67">
        <f>1784000/1000000</f>
        <v>1.784</v>
      </c>
      <c r="R77" s="53">
        <v>0</v>
      </c>
      <c r="S77" s="53">
        <v>0</v>
      </c>
      <c r="T77" s="52">
        <v>0</v>
      </c>
      <c r="U77" s="53">
        <v>0</v>
      </c>
      <c r="V77" s="44">
        <v>0</v>
      </c>
      <c r="W77" s="52">
        <v>0</v>
      </c>
      <c r="X77" s="54">
        <v>0</v>
      </c>
      <c r="Y77" s="24" t="s">
        <v>11</v>
      </c>
    </row>
    <row r="78" spans="1:25" s="2" customFormat="1" ht="45" customHeight="1" thickBot="1">
      <c r="A78" s="93">
        <v>36</v>
      </c>
      <c r="B78" s="93" t="s">
        <v>80</v>
      </c>
      <c r="C78" s="136" t="s">
        <v>139</v>
      </c>
      <c r="D78" s="137" t="s">
        <v>140</v>
      </c>
      <c r="E78" s="109">
        <v>4.3358499999999998</v>
      </c>
      <c r="F78" s="91">
        <f t="shared" ref="F78" si="136">E78</f>
        <v>4.3358499999999998</v>
      </c>
      <c r="G78" s="111">
        <f t="shared" ref="G78" si="137">H78</f>
        <v>6.7470000000000004E-3</v>
      </c>
      <c r="H78" s="113">
        <f t="shared" ref="H78" si="138">I78+J78+K78+L78</f>
        <v>6.7470000000000004E-3</v>
      </c>
      <c r="I78" s="115">
        <v>0</v>
      </c>
      <c r="J78" s="97">
        <v>0</v>
      </c>
      <c r="K78" s="97">
        <v>0</v>
      </c>
      <c r="L78" s="99">
        <v>6.7470000000000004E-3</v>
      </c>
      <c r="M78" s="101">
        <v>0.39400000000000002</v>
      </c>
      <c r="N78" s="103">
        <v>0</v>
      </c>
      <c r="O78" s="105">
        <f>+(+E78+G78)-(M78+N78)</f>
        <v>3.9485969999999995</v>
      </c>
      <c r="P78" s="91">
        <f t="shared" ref="P78" si="139">O78</f>
        <v>3.9485969999999995</v>
      </c>
      <c r="Q78" s="70">
        <v>3</v>
      </c>
      <c r="R78" s="48">
        <v>0</v>
      </c>
      <c r="S78" s="48">
        <v>0</v>
      </c>
      <c r="T78" s="47">
        <v>0</v>
      </c>
      <c r="U78" s="48">
        <v>0</v>
      </c>
      <c r="V78" s="43">
        <v>0</v>
      </c>
      <c r="W78" s="47">
        <v>0</v>
      </c>
      <c r="X78" s="49">
        <v>0</v>
      </c>
      <c r="Y78" s="23" t="s">
        <v>15</v>
      </c>
    </row>
    <row r="79" spans="1:25" s="2" customFormat="1" ht="45" customHeight="1" thickBot="1">
      <c r="A79" s="94"/>
      <c r="B79" s="94"/>
      <c r="C79" s="136"/>
      <c r="D79" s="137"/>
      <c r="E79" s="110"/>
      <c r="F79" s="92"/>
      <c r="G79" s="112"/>
      <c r="H79" s="114"/>
      <c r="I79" s="116"/>
      <c r="J79" s="98"/>
      <c r="K79" s="98"/>
      <c r="L79" s="100"/>
      <c r="M79" s="102"/>
      <c r="N79" s="104"/>
      <c r="O79" s="106"/>
      <c r="P79" s="92"/>
      <c r="Q79" s="71">
        <f>394000/1000000</f>
        <v>0.39400000000000002</v>
      </c>
      <c r="R79" s="53">
        <v>0</v>
      </c>
      <c r="S79" s="53">
        <v>0</v>
      </c>
      <c r="T79" s="52">
        <v>0</v>
      </c>
      <c r="U79" s="53">
        <v>0</v>
      </c>
      <c r="V79" s="44">
        <v>0</v>
      </c>
      <c r="W79" s="52">
        <v>0</v>
      </c>
      <c r="X79" s="54">
        <v>0</v>
      </c>
      <c r="Y79" s="24" t="s">
        <v>11</v>
      </c>
    </row>
    <row r="80" spans="1:25" s="2" customFormat="1" ht="45" customHeight="1">
      <c r="A80" s="93">
        <v>37</v>
      </c>
      <c r="B80" s="93" t="s">
        <v>81</v>
      </c>
      <c r="C80" s="95" t="s">
        <v>141</v>
      </c>
      <c r="D80" s="107" t="s">
        <v>142</v>
      </c>
      <c r="E80" s="109">
        <v>6.6347639999999997</v>
      </c>
      <c r="F80" s="91">
        <f t="shared" ref="F80" si="140">E80</f>
        <v>6.6347639999999997</v>
      </c>
      <c r="G80" s="111">
        <f t="shared" ref="G80" si="141">H80</f>
        <v>6.7400000000000003E-3</v>
      </c>
      <c r="H80" s="113">
        <f t="shared" ref="H80" si="142">I80+J80+K80+L80</f>
        <v>6.7400000000000003E-3</v>
      </c>
      <c r="I80" s="115">
        <v>0</v>
      </c>
      <c r="J80" s="97">
        <v>0</v>
      </c>
      <c r="K80" s="97">
        <v>0</v>
      </c>
      <c r="L80" s="99">
        <v>6.7400000000000003E-3</v>
      </c>
      <c r="M80" s="101">
        <v>1.931</v>
      </c>
      <c r="N80" s="103">
        <v>0</v>
      </c>
      <c r="O80" s="105">
        <f>+(+E80+G80)-(M80+N80)</f>
        <v>4.7105039999999994</v>
      </c>
      <c r="P80" s="91">
        <f t="shared" ref="P80" si="143">O80</f>
        <v>4.7105039999999994</v>
      </c>
      <c r="Q80" s="43">
        <v>7</v>
      </c>
      <c r="R80" s="48">
        <v>0</v>
      </c>
      <c r="S80" s="48">
        <v>0</v>
      </c>
      <c r="T80" s="47">
        <v>0</v>
      </c>
      <c r="U80" s="48">
        <v>0</v>
      </c>
      <c r="V80" s="43">
        <v>0</v>
      </c>
      <c r="W80" s="47">
        <v>0</v>
      </c>
      <c r="X80" s="49">
        <v>0</v>
      </c>
      <c r="Y80" s="23" t="s">
        <v>15</v>
      </c>
    </row>
    <row r="81" spans="1:25" s="2" customFormat="1" ht="45" customHeight="1" thickBot="1">
      <c r="A81" s="94"/>
      <c r="B81" s="94"/>
      <c r="C81" s="96"/>
      <c r="D81" s="108"/>
      <c r="E81" s="110"/>
      <c r="F81" s="92"/>
      <c r="G81" s="112"/>
      <c r="H81" s="114"/>
      <c r="I81" s="116"/>
      <c r="J81" s="98"/>
      <c r="K81" s="98"/>
      <c r="L81" s="100"/>
      <c r="M81" s="102"/>
      <c r="N81" s="104"/>
      <c r="O81" s="106"/>
      <c r="P81" s="92"/>
      <c r="Q81" s="44">
        <f>1931217/1000000</f>
        <v>1.931217</v>
      </c>
      <c r="R81" s="53">
        <v>0</v>
      </c>
      <c r="S81" s="53">
        <v>0</v>
      </c>
      <c r="T81" s="52">
        <v>0</v>
      </c>
      <c r="U81" s="53">
        <v>0</v>
      </c>
      <c r="V81" s="44">
        <v>0</v>
      </c>
      <c r="W81" s="52">
        <v>0</v>
      </c>
      <c r="X81" s="54">
        <v>0</v>
      </c>
      <c r="Y81" s="24" t="s">
        <v>11</v>
      </c>
    </row>
    <row r="82" spans="1:25" s="2" customFormat="1" ht="45" customHeight="1">
      <c r="A82" s="93">
        <v>38</v>
      </c>
      <c r="B82" s="93" t="s">
        <v>82</v>
      </c>
      <c r="C82" s="95" t="s">
        <v>181</v>
      </c>
      <c r="D82" s="107" t="s">
        <v>143</v>
      </c>
      <c r="E82" s="109">
        <v>19.705458</v>
      </c>
      <c r="F82" s="91">
        <f t="shared" ref="F82" si="144">E82</f>
        <v>19.705458</v>
      </c>
      <c r="G82" s="111">
        <f t="shared" ref="G82" si="145">H82</f>
        <v>1.7661E-2</v>
      </c>
      <c r="H82" s="113">
        <f t="shared" ref="H82" si="146">I82+J82+K82+L82</f>
        <v>1.7661E-2</v>
      </c>
      <c r="I82" s="115">
        <v>0</v>
      </c>
      <c r="J82" s="97">
        <v>0</v>
      </c>
      <c r="K82" s="97">
        <v>0</v>
      </c>
      <c r="L82" s="99">
        <v>1.7661E-2</v>
      </c>
      <c r="M82" s="101">
        <v>1.4750000000000001</v>
      </c>
      <c r="N82" s="103">
        <v>0</v>
      </c>
      <c r="O82" s="105">
        <f>+(+E82+G82)-(M82+N82)</f>
        <v>18.248118999999999</v>
      </c>
      <c r="P82" s="91">
        <f t="shared" ref="P82" si="147">O82</f>
        <v>18.248118999999999</v>
      </c>
      <c r="Q82" s="43">
        <v>7</v>
      </c>
      <c r="R82" s="48">
        <v>0</v>
      </c>
      <c r="S82" s="48">
        <v>0</v>
      </c>
      <c r="T82" s="47">
        <v>0</v>
      </c>
      <c r="U82" s="48">
        <v>0</v>
      </c>
      <c r="V82" s="43">
        <v>0</v>
      </c>
      <c r="W82" s="47">
        <v>0</v>
      </c>
      <c r="X82" s="49">
        <v>0</v>
      </c>
      <c r="Y82" s="23" t="s">
        <v>15</v>
      </c>
    </row>
    <row r="83" spans="1:25" s="2" customFormat="1" ht="45" customHeight="1" thickBot="1">
      <c r="A83" s="94"/>
      <c r="B83" s="94"/>
      <c r="C83" s="96"/>
      <c r="D83" s="108"/>
      <c r="E83" s="110"/>
      <c r="F83" s="92"/>
      <c r="G83" s="112"/>
      <c r="H83" s="114"/>
      <c r="I83" s="116"/>
      <c r="J83" s="98"/>
      <c r="K83" s="98"/>
      <c r="L83" s="100"/>
      <c r="M83" s="102"/>
      <c r="N83" s="104"/>
      <c r="O83" s="106"/>
      <c r="P83" s="92"/>
      <c r="Q83" s="44">
        <f>1475000/1000000</f>
        <v>1.4750000000000001</v>
      </c>
      <c r="R83" s="53">
        <v>0</v>
      </c>
      <c r="S83" s="53">
        <v>0</v>
      </c>
      <c r="T83" s="52">
        <v>0</v>
      </c>
      <c r="U83" s="53">
        <v>0</v>
      </c>
      <c r="V83" s="44">
        <v>0</v>
      </c>
      <c r="W83" s="52">
        <v>0</v>
      </c>
      <c r="X83" s="54">
        <v>0</v>
      </c>
      <c r="Y83" s="24" t="s">
        <v>11</v>
      </c>
    </row>
    <row r="84" spans="1:25" s="2" customFormat="1" ht="45" customHeight="1">
      <c r="A84" s="93">
        <v>39</v>
      </c>
      <c r="B84" s="93" t="s">
        <v>83</v>
      </c>
      <c r="C84" s="107" t="s">
        <v>173</v>
      </c>
      <c r="D84" s="107" t="s">
        <v>174</v>
      </c>
      <c r="E84" s="109">
        <v>8.5159990000000008</v>
      </c>
      <c r="F84" s="91">
        <f t="shared" ref="F84" si="148">E84</f>
        <v>8.5159990000000008</v>
      </c>
      <c r="G84" s="111">
        <f t="shared" ref="G84" si="149">H84</f>
        <v>2.6792E-2</v>
      </c>
      <c r="H84" s="113">
        <f t="shared" ref="H84" si="150">I84+J84+K84+L84</f>
        <v>2.6792E-2</v>
      </c>
      <c r="I84" s="115">
        <v>0</v>
      </c>
      <c r="J84" s="97">
        <v>0</v>
      </c>
      <c r="K84" s="97">
        <v>0</v>
      </c>
      <c r="L84" s="99">
        <v>2.6792E-2</v>
      </c>
      <c r="M84" s="101">
        <v>0.54</v>
      </c>
      <c r="N84" s="103">
        <v>0</v>
      </c>
      <c r="O84" s="105">
        <f>+(+E84+G84)-(M84+N84)</f>
        <v>8.002791000000002</v>
      </c>
      <c r="P84" s="91">
        <f t="shared" ref="P84" si="151">O84</f>
        <v>8.002791000000002</v>
      </c>
      <c r="Q84" s="43">
        <v>4</v>
      </c>
      <c r="R84" s="48">
        <v>0</v>
      </c>
      <c r="S84" s="48">
        <v>0</v>
      </c>
      <c r="T84" s="47">
        <v>0</v>
      </c>
      <c r="U84" s="48">
        <v>0</v>
      </c>
      <c r="V84" s="43">
        <v>0</v>
      </c>
      <c r="W84" s="47">
        <v>0</v>
      </c>
      <c r="X84" s="49">
        <v>0</v>
      </c>
      <c r="Y84" s="23" t="s">
        <v>15</v>
      </c>
    </row>
    <row r="85" spans="1:25" s="2" customFormat="1" ht="45" customHeight="1" thickBot="1">
      <c r="A85" s="94"/>
      <c r="B85" s="94"/>
      <c r="C85" s="108"/>
      <c r="D85" s="108"/>
      <c r="E85" s="110"/>
      <c r="F85" s="92"/>
      <c r="G85" s="112"/>
      <c r="H85" s="114"/>
      <c r="I85" s="116"/>
      <c r="J85" s="98"/>
      <c r="K85" s="98"/>
      <c r="L85" s="100"/>
      <c r="M85" s="102"/>
      <c r="N85" s="104"/>
      <c r="O85" s="106"/>
      <c r="P85" s="92"/>
      <c r="Q85" s="57">
        <v>0.54</v>
      </c>
      <c r="R85" s="53">
        <v>0</v>
      </c>
      <c r="S85" s="53">
        <v>0</v>
      </c>
      <c r="T85" s="52">
        <v>0</v>
      </c>
      <c r="U85" s="53">
        <v>0</v>
      </c>
      <c r="V85" s="44">
        <v>0</v>
      </c>
      <c r="W85" s="52">
        <v>0</v>
      </c>
      <c r="X85" s="54">
        <v>0</v>
      </c>
      <c r="Y85" s="24" t="s">
        <v>11</v>
      </c>
    </row>
    <row r="86" spans="1:25" s="2" customFormat="1" ht="45" customHeight="1">
      <c r="A86" s="93">
        <v>40</v>
      </c>
      <c r="B86" s="93" t="s">
        <v>84</v>
      </c>
      <c r="C86" s="95" t="s">
        <v>164</v>
      </c>
      <c r="D86" s="107" t="s">
        <v>163</v>
      </c>
      <c r="E86" s="109">
        <v>20.463318999999998</v>
      </c>
      <c r="F86" s="91">
        <f t="shared" ref="F86" si="152">E86</f>
        <v>20.463318999999998</v>
      </c>
      <c r="G86" s="111">
        <f t="shared" ref="G86" si="153">H86</f>
        <v>4.317E-2</v>
      </c>
      <c r="H86" s="113">
        <f t="shared" ref="H86" si="154">I86+J86+K86+L86</f>
        <v>4.317E-2</v>
      </c>
      <c r="I86" s="115">
        <v>0</v>
      </c>
      <c r="J86" s="97">
        <v>0</v>
      </c>
      <c r="K86" s="97">
        <v>0</v>
      </c>
      <c r="L86" s="99">
        <v>4.317E-2</v>
      </c>
      <c r="M86" s="101">
        <v>3.093</v>
      </c>
      <c r="N86" s="103">
        <v>0</v>
      </c>
      <c r="O86" s="105">
        <f>+(+E86+G86)-(M86+N86)</f>
        <v>17.413488999999998</v>
      </c>
      <c r="P86" s="91">
        <f t="shared" ref="P86" si="155">O86</f>
        <v>17.413488999999998</v>
      </c>
      <c r="Q86" s="43">
        <v>11</v>
      </c>
      <c r="R86" s="48">
        <v>0</v>
      </c>
      <c r="S86" s="48">
        <v>0</v>
      </c>
      <c r="T86" s="47">
        <v>0</v>
      </c>
      <c r="U86" s="48">
        <v>0</v>
      </c>
      <c r="V86" s="43">
        <v>0</v>
      </c>
      <c r="W86" s="47">
        <v>0</v>
      </c>
      <c r="X86" s="49">
        <v>0</v>
      </c>
      <c r="Y86" s="23" t="s">
        <v>15</v>
      </c>
    </row>
    <row r="87" spans="1:25" s="2" customFormat="1" ht="45" customHeight="1" thickBot="1">
      <c r="A87" s="94"/>
      <c r="B87" s="94"/>
      <c r="C87" s="96"/>
      <c r="D87" s="108"/>
      <c r="E87" s="110"/>
      <c r="F87" s="92"/>
      <c r="G87" s="112"/>
      <c r="H87" s="114"/>
      <c r="I87" s="116"/>
      <c r="J87" s="98"/>
      <c r="K87" s="98"/>
      <c r="L87" s="100"/>
      <c r="M87" s="102"/>
      <c r="N87" s="104"/>
      <c r="O87" s="106"/>
      <c r="P87" s="92"/>
      <c r="Q87" s="44">
        <f>3093000/1000000</f>
        <v>3.093</v>
      </c>
      <c r="R87" s="53">
        <v>0</v>
      </c>
      <c r="S87" s="53">
        <v>0</v>
      </c>
      <c r="T87" s="52">
        <v>0</v>
      </c>
      <c r="U87" s="53">
        <v>0</v>
      </c>
      <c r="V87" s="44">
        <v>0</v>
      </c>
      <c r="W87" s="52">
        <v>0</v>
      </c>
      <c r="X87" s="54">
        <v>0</v>
      </c>
      <c r="Y87" s="24" t="s">
        <v>11</v>
      </c>
    </row>
    <row r="88" spans="1:25" s="2" customFormat="1" ht="60" customHeight="1">
      <c r="A88" s="93">
        <v>41</v>
      </c>
      <c r="B88" s="93" t="s">
        <v>85</v>
      </c>
      <c r="C88" s="95" t="s">
        <v>165</v>
      </c>
      <c r="D88" s="107" t="s">
        <v>166</v>
      </c>
      <c r="E88" s="109">
        <v>20.666879000000002</v>
      </c>
      <c r="F88" s="91">
        <f t="shared" ref="F88" si="156">E88</f>
        <v>20.666879000000002</v>
      </c>
      <c r="G88" s="111">
        <f t="shared" ref="G88" si="157">H88</f>
        <v>2.3137999999999999E-2</v>
      </c>
      <c r="H88" s="113">
        <f t="shared" ref="H88" si="158">I88+J88+K88+L88</f>
        <v>2.3137999999999999E-2</v>
      </c>
      <c r="I88" s="115">
        <v>0</v>
      </c>
      <c r="J88" s="97">
        <v>0</v>
      </c>
      <c r="K88" s="97">
        <v>0</v>
      </c>
      <c r="L88" s="99">
        <v>2.3137999999999999E-2</v>
      </c>
      <c r="M88" s="101">
        <v>1.127</v>
      </c>
      <c r="N88" s="103">
        <v>0</v>
      </c>
      <c r="O88" s="105">
        <f>+(+E88+G88)-(M88+N88)</f>
        <v>19.563017000000002</v>
      </c>
      <c r="P88" s="91">
        <f t="shared" ref="P88" si="159">O88</f>
        <v>19.563017000000002</v>
      </c>
      <c r="Q88" s="43">
        <v>3</v>
      </c>
      <c r="R88" s="48">
        <v>0</v>
      </c>
      <c r="S88" s="48">
        <v>0</v>
      </c>
      <c r="T88" s="47">
        <v>0</v>
      </c>
      <c r="U88" s="48">
        <v>0</v>
      </c>
      <c r="V88" s="43">
        <v>0</v>
      </c>
      <c r="W88" s="47">
        <v>0</v>
      </c>
      <c r="X88" s="49">
        <v>0</v>
      </c>
      <c r="Y88" s="23" t="s">
        <v>15</v>
      </c>
    </row>
    <row r="89" spans="1:25" s="2" customFormat="1" ht="60" customHeight="1" thickBot="1">
      <c r="A89" s="94"/>
      <c r="B89" s="94"/>
      <c r="C89" s="96"/>
      <c r="D89" s="108"/>
      <c r="E89" s="110"/>
      <c r="F89" s="92"/>
      <c r="G89" s="112"/>
      <c r="H89" s="114"/>
      <c r="I89" s="116"/>
      <c r="J89" s="98"/>
      <c r="K89" s="98"/>
      <c r="L89" s="100"/>
      <c r="M89" s="102"/>
      <c r="N89" s="104"/>
      <c r="O89" s="106"/>
      <c r="P89" s="92"/>
      <c r="Q89" s="44">
        <f>1129000/1000000</f>
        <v>1.129</v>
      </c>
      <c r="R89" s="53">
        <v>0</v>
      </c>
      <c r="S89" s="53">
        <v>0</v>
      </c>
      <c r="T89" s="52">
        <v>0</v>
      </c>
      <c r="U89" s="53">
        <v>0</v>
      </c>
      <c r="V89" s="44">
        <v>0</v>
      </c>
      <c r="W89" s="52">
        <v>0</v>
      </c>
      <c r="X89" s="54">
        <v>0</v>
      </c>
      <c r="Y89" s="24" t="s">
        <v>11</v>
      </c>
    </row>
    <row r="90" spans="1:25" s="2" customFormat="1" ht="60" customHeight="1">
      <c r="A90" s="93">
        <v>42</v>
      </c>
      <c r="B90" s="93" t="s">
        <v>86</v>
      </c>
      <c r="C90" s="95" t="s">
        <v>144</v>
      </c>
      <c r="D90" s="107" t="s">
        <v>145</v>
      </c>
      <c r="E90" s="109">
        <v>14.831761</v>
      </c>
      <c r="F90" s="91">
        <f t="shared" ref="F90" si="160">E90</f>
        <v>14.831761</v>
      </c>
      <c r="G90" s="111">
        <f t="shared" ref="G90" si="161">H90</f>
        <v>2.5193E-2</v>
      </c>
      <c r="H90" s="113">
        <f t="shared" ref="H90" si="162">I90+J90+K90+L90</f>
        <v>2.5193E-2</v>
      </c>
      <c r="I90" s="115">
        <v>0</v>
      </c>
      <c r="J90" s="97">
        <v>0</v>
      </c>
      <c r="K90" s="97">
        <v>0</v>
      </c>
      <c r="L90" s="99">
        <v>2.5193E-2</v>
      </c>
      <c r="M90" s="101">
        <v>0.89200000000000002</v>
      </c>
      <c r="N90" s="103">
        <v>0</v>
      </c>
      <c r="O90" s="105">
        <f>+(+E90+G90)-(M90+N90)</f>
        <v>13.964954000000001</v>
      </c>
      <c r="P90" s="91">
        <f t="shared" ref="P90" si="163">O90</f>
        <v>13.964954000000001</v>
      </c>
      <c r="Q90" s="43">
        <v>5</v>
      </c>
      <c r="R90" s="48">
        <v>0</v>
      </c>
      <c r="S90" s="48">
        <v>0</v>
      </c>
      <c r="T90" s="47">
        <v>0</v>
      </c>
      <c r="U90" s="48">
        <v>0</v>
      </c>
      <c r="V90" s="43">
        <v>0</v>
      </c>
      <c r="W90" s="47">
        <v>0</v>
      </c>
      <c r="X90" s="49">
        <v>0</v>
      </c>
      <c r="Y90" s="23" t="s">
        <v>15</v>
      </c>
    </row>
    <row r="91" spans="1:25" s="2" customFormat="1" ht="60" customHeight="1" thickBot="1">
      <c r="A91" s="94"/>
      <c r="B91" s="94"/>
      <c r="C91" s="96"/>
      <c r="D91" s="108"/>
      <c r="E91" s="110"/>
      <c r="F91" s="92"/>
      <c r="G91" s="112"/>
      <c r="H91" s="114"/>
      <c r="I91" s="116"/>
      <c r="J91" s="98"/>
      <c r="K91" s="98"/>
      <c r="L91" s="100"/>
      <c r="M91" s="102"/>
      <c r="N91" s="104"/>
      <c r="O91" s="106"/>
      <c r="P91" s="92"/>
      <c r="Q91" s="44">
        <f>892000/1000000</f>
        <v>0.89200000000000002</v>
      </c>
      <c r="R91" s="53">
        <v>0</v>
      </c>
      <c r="S91" s="53">
        <v>0</v>
      </c>
      <c r="T91" s="52">
        <v>0</v>
      </c>
      <c r="U91" s="53">
        <v>0</v>
      </c>
      <c r="V91" s="44">
        <v>0</v>
      </c>
      <c r="W91" s="52">
        <v>0</v>
      </c>
      <c r="X91" s="54">
        <v>0</v>
      </c>
      <c r="Y91" s="24" t="s">
        <v>11</v>
      </c>
    </row>
    <row r="92" spans="1:25" s="2" customFormat="1" ht="45" customHeight="1">
      <c r="A92" s="93">
        <v>43</v>
      </c>
      <c r="B92" s="93" t="s">
        <v>87</v>
      </c>
      <c r="C92" s="95" t="s">
        <v>158</v>
      </c>
      <c r="D92" s="107" t="s">
        <v>146</v>
      </c>
      <c r="E92" s="109">
        <v>1.215506</v>
      </c>
      <c r="F92" s="91">
        <f t="shared" ref="F92" si="164">E92</f>
        <v>1.215506</v>
      </c>
      <c r="G92" s="111">
        <f t="shared" ref="G92" si="165">H92</f>
        <v>2.104622</v>
      </c>
      <c r="H92" s="121">
        <f t="shared" ref="H92" si="166">I92+J92+K92+L92</f>
        <v>2.104622</v>
      </c>
      <c r="I92" s="123">
        <v>2.1030000000000002</v>
      </c>
      <c r="J92" s="97">
        <v>0</v>
      </c>
      <c r="K92" s="97">
        <v>0</v>
      </c>
      <c r="L92" s="99">
        <v>1.622E-3</v>
      </c>
      <c r="M92" s="101">
        <v>2.2250000000000001</v>
      </c>
      <c r="N92" s="103">
        <v>0</v>
      </c>
      <c r="O92" s="105">
        <f>+(+E92+G92)-(M92+N92)</f>
        <v>1.0951279999999999</v>
      </c>
      <c r="P92" s="91">
        <f t="shared" ref="P92" si="167">O92</f>
        <v>1.0951279999999999</v>
      </c>
      <c r="Q92" s="43">
        <v>6</v>
      </c>
      <c r="R92" s="48">
        <v>0</v>
      </c>
      <c r="S92" s="48">
        <v>0</v>
      </c>
      <c r="T92" s="47">
        <v>0</v>
      </c>
      <c r="U92" s="48">
        <v>0</v>
      </c>
      <c r="V92" s="43">
        <v>0</v>
      </c>
      <c r="W92" s="47">
        <v>0</v>
      </c>
      <c r="X92" s="49">
        <v>0</v>
      </c>
      <c r="Y92" s="23" t="s">
        <v>15</v>
      </c>
    </row>
    <row r="93" spans="1:25" s="2" customFormat="1" ht="45" customHeight="1" thickBot="1">
      <c r="A93" s="94"/>
      <c r="B93" s="94"/>
      <c r="C93" s="96"/>
      <c r="D93" s="108"/>
      <c r="E93" s="110"/>
      <c r="F93" s="92"/>
      <c r="G93" s="112"/>
      <c r="H93" s="122"/>
      <c r="I93" s="124"/>
      <c r="J93" s="98"/>
      <c r="K93" s="98"/>
      <c r="L93" s="100"/>
      <c r="M93" s="102"/>
      <c r="N93" s="104"/>
      <c r="O93" s="106"/>
      <c r="P93" s="92"/>
      <c r="Q93" s="68">
        <f>2225000/1000000</f>
        <v>2.2250000000000001</v>
      </c>
      <c r="R93" s="53">
        <v>0</v>
      </c>
      <c r="S93" s="53">
        <v>0</v>
      </c>
      <c r="T93" s="52">
        <v>0</v>
      </c>
      <c r="U93" s="53">
        <v>0</v>
      </c>
      <c r="V93" s="44">
        <v>0</v>
      </c>
      <c r="W93" s="52">
        <v>0</v>
      </c>
      <c r="X93" s="54">
        <v>0</v>
      </c>
      <c r="Y93" s="24" t="s">
        <v>11</v>
      </c>
    </row>
    <row r="94" spans="1:25" s="2" customFormat="1" ht="45" customHeight="1">
      <c r="A94" s="93">
        <v>44</v>
      </c>
      <c r="B94" s="93" t="s">
        <v>88</v>
      </c>
      <c r="C94" s="95" t="s">
        <v>147</v>
      </c>
      <c r="D94" s="107" t="s">
        <v>148</v>
      </c>
      <c r="E94" s="109">
        <v>6.0080479999999996</v>
      </c>
      <c r="F94" s="91">
        <f t="shared" ref="F94" si="168">E94</f>
        <v>6.0080479999999996</v>
      </c>
      <c r="G94" s="111">
        <f t="shared" ref="G94" si="169">H94</f>
        <v>1.0004000000000001E-2</v>
      </c>
      <c r="H94" s="113">
        <f t="shared" ref="H94" si="170">I94+J94+K94+L94</f>
        <v>1.0004000000000001E-2</v>
      </c>
      <c r="I94" s="115">
        <v>0</v>
      </c>
      <c r="J94" s="97">
        <v>0</v>
      </c>
      <c r="K94" s="97">
        <v>0</v>
      </c>
      <c r="L94" s="99">
        <v>1.0004000000000001E-2</v>
      </c>
      <c r="M94" s="101">
        <v>1.4950000000000001</v>
      </c>
      <c r="N94" s="103">
        <v>0</v>
      </c>
      <c r="O94" s="105">
        <f>+(+E94+G94)-(M94+N94)</f>
        <v>4.5230519999999999</v>
      </c>
      <c r="P94" s="91">
        <f t="shared" ref="P94" si="171">O94</f>
        <v>4.5230519999999999</v>
      </c>
      <c r="Q94" s="43">
        <v>6</v>
      </c>
      <c r="R94" s="48">
        <v>0</v>
      </c>
      <c r="S94" s="48">
        <v>0</v>
      </c>
      <c r="T94" s="47">
        <v>0</v>
      </c>
      <c r="U94" s="48">
        <v>0</v>
      </c>
      <c r="V94" s="43">
        <v>0</v>
      </c>
      <c r="W94" s="47">
        <v>0</v>
      </c>
      <c r="X94" s="49">
        <v>0</v>
      </c>
      <c r="Y94" s="23" t="s">
        <v>15</v>
      </c>
    </row>
    <row r="95" spans="1:25" s="2" customFormat="1" ht="45" customHeight="1" thickBot="1">
      <c r="A95" s="94"/>
      <c r="B95" s="94"/>
      <c r="C95" s="96"/>
      <c r="D95" s="108"/>
      <c r="E95" s="110"/>
      <c r="F95" s="92"/>
      <c r="G95" s="112"/>
      <c r="H95" s="114"/>
      <c r="I95" s="116"/>
      <c r="J95" s="98"/>
      <c r="K95" s="98"/>
      <c r="L95" s="100"/>
      <c r="M95" s="102"/>
      <c r="N95" s="104"/>
      <c r="O95" s="106"/>
      <c r="P95" s="92"/>
      <c r="Q95" s="67">
        <v>1.5</v>
      </c>
      <c r="R95" s="53">
        <v>0</v>
      </c>
      <c r="S95" s="53">
        <v>0</v>
      </c>
      <c r="T95" s="52">
        <v>0</v>
      </c>
      <c r="U95" s="53">
        <v>0</v>
      </c>
      <c r="V95" s="44">
        <v>0</v>
      </c>
      <c r="W95" s="52">
        <v>0</v>
      </c>
      <c r="X95" s="54">
        <v>0</v>
      </c>
      <c r="Y95" s="24" t="s">
        <v>11</v>
      </c>
    </row>
    <row r="96" spans="1:25" s="2" customFormat="1" ht="45" customHeight="1">
      <c r="A96" s="93">
        <v>45</v>
      </c>
      <c r="B96" s="145" t="s">
        <v>89</v>
      </c>
      <c r="C96" s="95" t="s">
        <v>149</v>
      </c>
      <c r="D96" s="107" t="s">
        <v>150</v>
      </c>
      <c r="E96" s="109">
        <v>4.6561760000000003</v>
      </c>
      <c r="F96" s="91">
        <f t="shared" ref="F96" si="172">E96</f>
        <v>4.6561760000000003</v>
      </c>
      <c r="G96" s="165">
        <f t="shared" ref="G96" si="173">H96</f>
        <v>0</v>
      </c>
      <c r="H96" s="97">
        <f t="shared" ref="H96" si="174">I96+J96+K96+L96</f>
        <v>0</v>
      </c>
      <c r="I96" s="115">
        <v>0</v>
      </c>
      <c r="J96" s="97">
        <v>0</v>
      </c>
      <c r="K96" s="97">
        <v>0</v>
      </c>
      <c r="L96" s="115">
        <v>0</v>
      </c>
      <c r="M96" s="101">
        <v>2.1389999999999998</v>
      </c>
      <c r="N96" s="103">
        <v>0</v>
      </c>
      <c r="O96" s="105">
        <f>+(+E96+G96)-(M96+N96)</f>
        <v>2.5171760000000005</v>
      </c>
      <c r="P96" s="91">
        <f t="shared" ref="P96" si="175">O96</f>
        <v>2.5171760000000005</v>
      </c>
      <c r="Q96" s="43">
        <v>9</v>
      </c>
      <c r="R96" s="48">
        <v>0</v>
      </c>
      <c r="S96" s="48">
        <v>0</v>
      </c>
      <c r="T96" s="47">
        <v>0</v>
      </c>
      <c r="U96" s="48">
        <v>0</v>
      </c>
      <c r="V96" s="43">
        <v>0</v>
      </c>
      <c r="W96" s="47">
        <v>0</v>
      </c>
      <c r="X96" s="49">
        <v>0</v>
      </c>
      <c r="Y96" s="23" t="s">
        <v>15</v>
      </c>
    </row>
    <row r="97" spans="1:25" s="2" customFormat="1" ht="45" customHeight="1" thickBot="1">
      <c r="A97" s="94"/>
      <c r="B97" s="146"/>
      <c r="C97" s="96"/>
      <c r="D97" s="108"/>
      <c r="E97" s="110"/>
      <c r="F97" s="92"/>
      <c r="G97" s="166"/>
      <c r="H97" s="98"/>
      <c r="I97" s="116"/>
      <c r="J97" s="98"/>
      <c r="K97" s="98"/>
      <c r="L97" s="116"/>
      <c r="M97" s="102"/>
      <c r="N97" s="104"/>
      <c r="O97" s="106"/>
      <c r="P97" s="92"/>
      <c r="Q97" s="44">
        <f>2139000/1000000</f>
        <v>2.1389999999999998</v>
      </c>
      <c r="R97" s="53">
        <v>0</v>
      </c>
      <c r="S97" s="53">
        <v>0</v>
      </c>
      <c r="T97" s="52">
        <v>0</v>
      </c>
      <c r="U97" s="53">
        <v>0</v>
      </c>
      <c r="V97" s="44">
        <v>0</v>
      </c>
      <c r="W97" s="52">
        <v>0</v>
      </c>
      <c r="X97" s="54">
        <v>0</v>
      </c>
      <c r="Y97" s="24" t="s">
        <v>11</v>
      </c>
    </row>
    <row r="98" spans="1:25" s="2" customFormat="1" ht="45" customHeight="1">
      <c r="A98" s="93">
        <v>46</v>
      </c>
      <c r="B98" s="145" t="s">
        <v>90</v>
      </c>
      <c r="C98" s="95" t="s">
        <v>151</v>
      </c>
      <c r="D98" s="138" t="s">
        <v>185</v>
      </c>
      <c r="E98" s="109">
        <v>2.5051990000000002</v>
      </c>
      <c r="F98" s="91">
        <f t="shared" ref="F98" si="176">E98</f>
        <v>2.5051990000000002</v>
      </c>
      <c r="G98" s="111">
        <f t="shared" ref="G98" si="177">H98</f>
        <v>1.0633999999999999E-2</v>
      </c>
      <c r="H98" s="113">
        <f t="shared" ref="H98" si="178">I98+J98+K98+L98</f>
        <v>1.0633999999999999E-2</v>
      </c>
      <c r="I98" s="115">
        <v>0</v>
      </c>
      <c r="J98" s="97">
        <v>0</v>
      </c>
      <c r="K98" s="97">
        <v>0</v>
      </c>
      <c r="L98" s="99">
        <v>1.0633999999999999E-2</v>
      </c>
      <c r="M98" s="101">
        <v>1.528</v>
      </c>
      <c r="N98" s="103">
        <v>0</v>
      </c>
      <c r="O98" s="105">
        <f>+(+E98+G98)-(M98+N98)</f>
        <v>0.98783300000000018</v>
      </c>
      <c r="P98" s="91">
        <f t="shared" ref="P98" si="179">O98</f>
        <v>0.98783300000000018</v>
      </c>
      <c r="Q98" s="43">
        <v>43</v>
      </c>
      <c r="R98" s="48">
        <v>0</v>
      </c>
      <c r="S98" s="48">
        <v>0</v>
      </c>
      <c r="T98" s="47">
        <v>0</v>
      </c>
      <c r="U98" s="48">
        <v>0</v>
      </c>
      <c r="V98" s="43">
        <v>0</v>
      </c>
      <c r="W98" s="47">
        <v>0</v>
      </c>
      <c r="X98" s="49">
        <v>0</v>
      </c>
      <c r="Y98" s="23" t="s">
        <v>15</v>
      </c>
    </row>
    <row r="99" spans="1:25" s="2" customFormat="1" ht="45" customHeight="1" thickBot="1">
      <c r="A99" s="94"/>
      <c r="B99" s="146"/>
      <c r="C99" s="96"/>
      <c r="D99" s="139"/>
      <c r="E99" s="110"/>
      <c r="F99" s="92"/>
      <c r="G99" s="112"/>
      <c r="H99" s="114"/>
      <c r="I99" s="116"/>
      <c r="J99" s="98"/>
      <c r="K99" s="98"/>
      <c r="L99" s="100"/>
      <c r="M99" s="102"/>
      <c r="N99" s="104"/>
      <c r="O99" s="106"/>
      <c r="P99" s="92"/>
      <c r="Q99" s="67">
        <f>1528000/1000000</f>
        <v>1.528</v>
      </c>
      <c r="R99" s="53">
        <v>0</v>
      </c>
      <c r="S99" s="53">
        <v>0</v>
      </c>
      <c r="T99" s="52">
        <v>0</v>
      </c>
      <c r="U99" s="53">
        <v>0</v>
      </c>
      <c r="V99" s="44">
        <v>0</v>
      </c>
      <c r="W99" s="52">
        <v>0</v>
      </c>
      <c r="X99" s="54">
        <v>0</v>
      </c>
      <c r="Y99" s="24" t="s">
        <v>11</v>
      </c>
    </row>
    <row r="100" spans="1:25" s="2" customFormat="1" ht="45" customHeight="1">
      <c r="A100" s="93">
        <v>47</v>
      </c>
      <c r="B100" s="145" t="s">
        <v>91</v>
      </c>
      <c r="C100" s="95" t="s">
        <v>152</v>
      </c>
      <c r="D100" s="107" t="s">
        <v>161</v>
      </c>
      <c r="E100" s="109">
        <v>26.282214</v>
      </c>
      <c r="F100" s="91">
        <f t="shared" ref="F100" si="180">E100</f>
        <v>26.282214</v>
      </c>
      <c r="G100" s="165">
        <f t="shared" ref="G100" si="181">H100</f>
        <v>0</v>
      </c>
      <c r="H100" s="97">
        <f t="shared" ref="H100" si="182">I100+J100+K100+L100</f>
        <v>0</v>
      </c>
      <c r="I100" s="115">
        <v>0</v>
      </c>
      <c r="J100" s="97">
        <v>0</v>
      </c>
      <c r="K100" s="97">
        <v>0</v>
      </c>
      <c r="L100" s="115">
        <v>0</v>
      </c>
      <c r="M100" s="101">
        <v>5.3209999999999997</v>
      </c>
      <c r="N100" s="103">
        <v>0</v>
      </c>
      <c r="O100" s="105">
        <f>+(+E100+G100)-(M100+N100)</f>
        <v>20.961213999999998</v>
      </c>
      <c r="P100" s="91">
        <f t="shared" ref="P100" si="183">O100</f>
        <v>20.961213999999998</v>
      </c>
      <c r="Q100" s="43">
        <f>2+17+16+1+1</f>
        <v>37</v>
      </c>
      <c r="R100" s="48">
        <v>0</v>
      </c>
      <c r="S100" s="48">
        <v>0</v>
      </c>
      <c r="T100" s="47">
        <v>0</v>
      </c>
      <c r="U100" s="48">
        <v>0</v>
      </c>
      <c r="V100" s="43">
        <v>0</v>
      </c>
      <c r="W100" s="47">
        <v>0</v>
      </c>
      <c r="X100" s="49">
        <v>0</v>
      </c>
      <c r="Y100" s="23" t="s">
        <v>15</v>
      </c>
    </row>
    <row r="101" spans="1:25" s="2" customFormat="1" ht="45" customHeight="1" thickBot="1">
      <c r="A101" s="94"/>
      <c r="B101" s="146"/>
      <c r="C101" s="96"/>
      <c r="D101" s="108"/>
      <c r="E101" s="110"/>
      <c r="F101" s="92"/>
      <c r="G101" s="166"/>
      <c r="H101" s="98"/>
      <c r="I101" s="116"/>
      <c r="J101" s="98"/>
      <c r="K101" s="98"/>
      <c r="L101" s="116"/>
      <c r="M101" s="102"/>
      <c r="N101" s="104"/>
      <c r="O101" s="106"/>
      <c r="P101" s="92"/>
      <c r="Q101" s="72">
        <f>5321000/1000000</f>
        <v>5.3209999999999997</v>
      </c>
      <c r="R101" s="73">
        <v>0</v>
      </c>
      <c r="S101" s="73">
        <v>0</v>
      </c>
      <c r="T101" s="74">
        <v>0</v>
      </c>
      <c r="U101" s="73">
        <v>0</v>
      </c>
      <c r="V101" s="72">
        <v>0</v>
      </c>
      <c r="W101" s="74">
        <v>0</v>
      </c>
      <c r="X101" s="75">
        <v>0</v>
      </c>
      <c r="Y101" s="24" t="s">
        <v>11</v>
      </c>
    </row>
    <row r="102" spans="1:25" s="3" customFormat="1" ht="45" customHeight="1">
      <c r="A102" s="93" t="s">
        <v>17</v>
      </c>
      <c r="B102" s="93">
        <v>47</v>
      </c>
      <c r="C102" s="145"/>
      <c r="D102" s="163"/>
      <c r="E102" s="105">
        <f t="shared" ref="E102:P102" si="184">SUM(E8:E101)</f>
        <v>13855.586109000003</v>
      </c>
      <c r="F102" s="159">
        <f t="shared" si="184"/>
        <v>13855.586109000003</v>
      </c>
      <c r="G102" s="105">
        <f t="shared" si="184"/>
        <v>2468.9182249999994</v>
      </c>
      <c r="H102" s="161">
        <f t="shared" si="184"/>
        <v>2468.9182249999994</v>
      </c>
      <c r="I102" s="149">
        <f t="shared" si="184"/>
        <v>2454.3050000000003</v>
      </c>
      <c r="J102" s="151">
        <f t="shared" si="184"/>
        <v>0</v>
      </c>
      <c r="K102" s="151">
        <f t="shared" si="184"/>
        <v>0</v>
      </c>
      <c r="L102" s="153">
        <f t="shared" si="184"/>
        <v>14.613225000000005</v>
      </c>
      <c r="M102" s="155">
        <f t="shared" si="184"/>
        <v>7991.4243380000025</v>
      </c>
      <c r="N102" s="157">
        <f t="shared" si="184"/>
        <v>0</v>
      </c>
      <c r="O102" s="105">
        <f t="shared" si="184"/>
        <v>8333.0799960000022</v>
      </c>
      <c r="P102" s="140">
        <f t="shared" si="184"/>
        <v>8333.0799960000022</v>
      </c>
      <c r="Q102" s="76">
        <f>Q8+Q10+Q12+Q14+Q16+Q18+Q20+Q22+Q24+Q26+Q28+Q30+Q32+Q34+Q36+Q38+Q40+Q42+Q44+Q46+Q48+Q50+Q52+Q54+Q56+Q58+Q60+Q62+Q64+Q66+Q68+Q70+Q72+Q74+Q76+Q78+Q80+Q82+Q84+Q86+Q88+Q90+Q92+Q94+Q96+Q98+Q100</f>
        <v>2681</v>
      </c>
      <c r="R102" s="77">
        <f t="shared" ref="R102:X102" si="185">SUMIF($Y$8:$Y$101,$Y$6,R8:R101)</f>
        <v>0</v>
      </c>
      <c r="S102" s="78">
        <f>S8+S10+S12+S14+S16+S18+S20+S22+S24+S26+S28+S30+S32+S34+S36+S38+S40+S42+S44+S46+S48+S50+S52+S54+S56+S58+S60+S62+S64+S66+S68+S70+S72+S74+S76+S78+S80+S82+S84+S86+S88+S90+S92+S94+S96+S98+S100</f>
        <v>21</v>
      </c>
      <c r="T102" s="77">
        <f t="shared" si="185"/>
        <v>0</v>
      </c>
      <c r="U102" s="79">
        <f t="shared" si="185"/>
        <v>0</v>
      </c>
      <c r="V102" s="80">
        <f t="shared" si="185"/>
        <v>0</v>
      </c>
      <c r="W102" s="81">
        <f>W8+W10+W12+W14+W16+W18+W20+W22+W24+W26+W28+W30+W32+W34+W36+W38+W40+W42+W44+W46+W48+W50+W52+W54+W56+W58+W60+W62+W64+W66+W68+W70+W72+W74+W76+W78+W80+W82+W84+W86+W88+W90+W92+W94+W96+W98+W100</f>
        <v>28</v>
      </c>
      <c r="X102" s="82">
        <f t="shared" si="185"/>
        <v>0</v>
      </c>
      <c r="Y102" s="23" t="s">
        <v>15</v>
      </c>
    </row>
    <row r="103" spans="1:25" s="3" customFormat="1" ht="45" customHeight="1" thickBot="1">
      <c r="A103" s="94"/>
      <c r="B103" s="94"/>
      <c r="C103" s="146"/>
      <c r="D103" s="164"/>
      <c r="E103" s="106"/>
      <c r="F103" s="160"/>
      <c r="G103" s="106"/>
      <c r="H103" s="162"/>
      <c r="I103" s="150"/>
      <c r="J103" s="152"/>
      <c r="K103" s="152"/>
      <c r="L103" s="154"/>
      <c r="M103" s="156"/>
      <c r="N103" s="158"/>
      <c r="O103" s="106"/>
      <c r="P103" s="141"/>
      <c r="Q103" s="83">
        <f>Q9+Q11+Q13+Q15+Q17+Q19+Q21+Q23+Q25+Q27+Q29+Q31+Q33+Q35+Q37+Q39+Q41+Q43+Q45+Q47+Q49+Q51+Q53+Q55+Q57+Q59+Q61+Q63+Q65+Q67+Q69+Q71+Q73+Q75+Q77+Q79+Q81+Q83+Q85+Q87+Q89+Q91+Q93+Q95+Q97+Q99+Q101</f>
        <v>6840.9004940000013</v>
      </c>
      <c r="R103" s="84">
        <f t="shared" ref="R103:X103" si="186">SUMIF($Y$8:$Y$101,$Y$6,R8:R101)</f>
        <v>0</v>
      </c>
      <c r="S103" s="85">
        <f>S9+S11+S13+S15+S17+S19+S21+S23+S25+S27+S29+S31+S33+S35+S37+S39+S41+S43+S45+S47+S49+S51+S53+S55+S57+S59+S61+S63+S65+S67+S69+S71+S73+S75+S77+S79+S81+S83+S85+S87+S89+S91+S93+S95+S97+S99+S101</f>
        <v>1150.5898999999999</v>
      </c>
      <c r="T103" s="86">
        <f t="shared" si="186"/>
        <v>0</v>
      </c>
      <c r="U103" s="87">
        <f t="shared" si="186"/>
        <v>0</v>
      </c>
      <c r="V103" s="88">
        <f t="shared" si="186"/>
        <v>0</v>
      </c>
      <c r="W103" s="89">
        <f>W9+W11+W13+W15+W17+W19+W21+W23+W25+W27+W29+W31+W33+W35+W37+W39+W41+W43+W45+W47+W49+W51+W53+W55+W57+W59+W61+W63+W65+W67+W69+W71+W73+W75+W77+W79+W81+W83+W85+W87+W89+W91+W93+W95+W97+W99+W101</f>
        <v>4710.5239999999994</v>
      </c>
      <c r="X103" s="90">
        <f t="shared" si="186"/>
        <v>0</v>
      </c>
      <c r="Y103" s="24" t="s">
        <v>11</v>
      </c>
    </row>
    <row r="104" spans="1:25" outlineLevel="1">
      <c r="A104" s="1" t="s">
        <v>26</v>
      </c>
    </row>
    <row r="105" spans="1:25" outlineLevel="1">
      <c r="C105" s="1" t="s">
        <v>27</v>
      </c>
      <c r="F105" s="1" t="s">
        <v>37</v>
      </c>
      <c r="O105" s="27"/>
    </row>
    <row r="106" spans="1:25" outlineLevel="1">
      <c r="C106" s="1" t="s">
        <v>28</v>
      </c>
      <c r="F106" s="1" t="s">
        <v>38</v>
      </c>
    </row>
    <row r="107" spans="1:25" outlineLevel="1">
      <c r="C107" s="1" t="s">
        <v>29</v>
      </c>
      <c r="F107" s="1" t="s">
        <v>39</v>
      </c>
    </row>
    <row r="108" spans="1:25" outlineLevel="1">
      <c r="C108" s="1" t="s">
        <v>30</v>
      </c>
      <c r="F108" s="1" t="s">
        <v>40</v>
      </c>
    </row>
    <row r="109" spans="1:25" outlineLevel="1">
      <c r="C109" s="1" t="s">
        <v>31</v>
      </c>
      <c r="F109" s="1" t="s">
        <v>41</v>
      </c>
    </row>
    <row r="110" spans="1:25" outlineLevel="1">
      <c r="C110" s="1" t="s">
        <v>32</v>
      </c>
      <c r="F110" s="1" t="s">
        <v>42</v>
      </c>
    </row>
    <row r="111" spans="1:25" outlineLevel="1">
      <c r="C111" s="1" t="s">
        <v>33</v>
      </c>
    </row>
    <row r="112" spans="1:25" outlineLevel="1">
      <c r="C112" s="1" t="s">
        <v>34</v>
      </c>
    </row>
    <row r="113" spans="3:15" outlineLevel="1">
      <c r="C113" s="1" t="s">
        <v>35</v>
      </c>
    </row>
    <row r="114" spans="3:15" outlineLevel="1">
      <c r="C114" s="1" t="s">
        <v>36</v>
      </c>
      <c r="O114" s="41"/>
    </row>
    <row r="115" spans="3:15">
      <c r="O115" s="42"/>
    </row>
    <row r="116" spans="3:15">
      <c r="N116" s="205"/>
      <c r="O116" s="41"/>
    </row>
    <row r="117" spans="3:15">
      <c r="N117" s="206"/>
    </row>
  </sheetData>
  <mergeCells count="792">
    <mergeCell ref="N116:N117"/>
    <mergeCell ref="A8:A9"/>
    <mergeCell ref="C8:C9"/>
    <mergeCell ref="E8:E9"/>
    <mergeCell ref="F8:F9"/>
    <mergeCell ref="G8:G9"/>
    <mergeCell ref="H8:H9"/>
    <mergeCell ref="D8:D9"/>
    <mergeCell ref="A2:A7"/>
    <mergeCell ref="C2:C7"/>
    <mergeCell ref="E2:F3"/>
    <mergeCell ref="G2:M3"/>
    <mergeCell ref="N2:N7"/>
    <mergeCell ref="C10:C11"/>
    <mergeCell ref="E10:E11"/>
    <mergeCell ref="F10:F11"/>
    <mergeCell ref="G10:G11"/>
    <mergeCell ref="H10:H11"/>
    <mergeCell ref="I10:I11"/>
    <mergeCell ref="M12:M13"/>
    <mergeCell ref="N12:N13"/>
    <mergeCell ref="L14:L15"/>
    <mergeCell ref="M14:M15"/>
    <mergeCell ref="N14:N15"/>
    <mergeCell ref="M4:M7"/>
    <mergeCell ref="F5:F7"/>
    <mergeCell ref="P5:P7"/>
    <mergeCell ref="I6:K6"/>
    <mergeCell ref="L6:L7"/>
    <mergeCell ref="D2:D7"/>
    <mergeCell ref="L8:L9"/>
    <mergeCell ref="M8:M9"/>
    <mergeCell ref="N8:N9"/>
    <mergeCell ref="I8:I9"/>
    <mergeCell ref="J8:J9"/>
    <mergeCell ref="K8:K9"/>
    <mergeCell ref="V2:X2"/>
    <mergeCell ref="R3:R5"/>
    <mergeCell ref="S3:S5"/>
    <mergeCell ref="T3:T5"/>
    <mergeCell ref="U3:U5"/>
    <mergeCell ref="V3:V5"/>
    <mergeCell ref="W3:W5"/>
    <mergeCell ref="X3:X5"/>
    <mergeCell ref="O8:O9"/>
    <mergeCell ref="P8:P9"/>
    <mergeCell ref="Q4:Q5"/>
    <mergeCell ref="Q2:U2"/>
    <mergeCell ref="O2:P3"/>
    <mergeCell ref="O12:O13"/>
    <mergeCell ref="P12:P13"/>
    <mergeCell ref="P10:P11"/>
    <mergeCell ref="A12:A13"/>
    <mergeCell ref="C12:C13"/>
    <mergeCell ref="E12:E13"/>
    <mergeCell ref="F12:F13"/>
    <mergeCell ref="G12:G13"/>
    <mergeCell ref="H12:H13"/>
    <mergeCell ref="I12:I13"/>
    <mergeCell ref="J12:J13"/>
    <mergeCell ref="J10:J11"/>
    <mergeCell ref="K10:K11"/>
    <mergeCell ref="L10:L11"/>
    <mergeCell ref="M10:M11"/>
    <mergeCell ref="N10:N11"/>
    <mergeCell ref="O10:O11"/>
    <mergeCell ref="D10:D11"/>
    <mergeCell ref="D12:D13"/>
    <mergeCell ref="A10:A11"/>
    <mergeCell ref="K12:K13"/>
    <mergeCell ref="L12:L13"/>
    <mergeCell ref="O14:O15"/>
    <mergeCell ref="P14:P15"/>
    <mergeCell ref="A14:A15"/>
    <mergeCell ref="C14:C15"/>
    <mergeCell ref="E14:E15"/>
    <mergeCell ref="F14:F15"/>
    <mergeCell ref="G14:G15"/>
    <mergeCell ref="H14:H15"/>
    <mergeCell ref="I14:I15"/>
    <mergeCell ref="J14:J15"/>
    <mergeCell ref="K14:K15"/>
    <mergeCell ref="D14:D15"/>
    <mergeCell ref="O16:O17"/>
    <mergeCell ref="P16:P17"/>
    <mergeCell ref="A18:A19"/>
    <mergeCell ref="C18:C19"/>
    <mergeCell ref="E18:E19"/>
    <mergeCell ref="F18:F19"/>
    <mergeCell ref="G18:G19"/>
    <mergeCell ref="H18:H19"/>
    <mergeCell ref="I18:I19"/>
    <mergeCell ref="I16:I17"/>
    <mergeCell ref="J16:J17"/>
    <mergeCell ref="K16:K17"/>
    <mergeCell ref="L16:L17"/>
    <mergeCell ref="M16:M17"/>
    <mergeCell ref="N16:N17"/>
    <mergeCell ref="A16:A17"/>
    <mergeCell ref="C16:C17"/>
    <mergeCell ref="E16:E17"/>
    <mergeCell ref="F16:F17"/>
    <mergeCell ref="G16:G17"/>
    <mergeCell ref="H16:H17"/>
    <mergeCell ref="D16:D17"/>
    <mergeCell ref="K20:K21"/>
    <mergeCell ref="L20:L21"/>
    <mergeCell ref="M20:M21"/>
    <mergeCell ref="N20:N21"/>
    <mergeCell ref="O20:O21"/>
    <mergeCell ref="P20:P21"/>
    <mergeCell ref="P18:P19"/>
    <mergeCell ref="A20:A21"/>
    <mergeCell ref="C20:C21"/>
    <mergeCell ref="E20:E21"/>
    <mergeCell ref="F20:F21"/>
    <mergeCell ref="G20:G21"/>
    <mergeCell ref="H20:H21"/>
    <mergeCell ref="I20:I21"/>
    <mergeCell ref="J20:J21"/>
    <mergeCell ref="J18:J19"/>
    <mergeCell ref="K18:K19"/>
    <mergeCell ref="L18:L19"/>
    <mergeCell ref="M18:M19"/>
    <mergeCell ref="N18:N19"/>
    <mergeCell ref="O18:O19"/>
    <mergeCell ref="D18:D19"/>
    <mergeCell ref="D20:D21"/>
    <mergeCell ref="B20:B21"/>
    <mergeCell ref="L22:L23"/>
    <mergeCell ref="M22:M23"/>
    <mergeCell ref="N22:N23"/>
    <mergeCell ref="O22:O23"/>
    <mergeCell ref="P22:P23"/>
    <mergeCell ref="A22:A23"/>
    <mergeCell ref="C22:C23"/>
    <mergeCell ref="E22:E23"/>
    <mergeCell ref="F22:F23"/>
    <mergeCell ref="G22:G23"/>
    <mergeCell ref="H22:H23"/>
    <mergeCell ref="I22:I23"/>
    <mergeCell ref="J22:J23"/>
    <mergeCell ref="K22:K23"/>
    <mergeCell ref="B22:B23"/>
    <mergeCell ref="D22:D23"/>
    <mergeCell ref="O24:O25"/>
    <mergeCell ref="P24:P25"/>
    <mergeCell ref="A26:A27"/>
    <mergeCell ref="C26:C27"/>
    <mergeCell ref="E26:E27"/>
    <mergeCell ref="F26:F27"/>
    <mergeCell ref="G26:G27"/>
    <mergeCell ref="H26:H27"/>
    <mergeCell ref="I26:I27"/>
    <mergeCell ref="I24:I25"/>
    <mergeCell ref="J24:J25"/>
    <mergeCell ref="K24:K25"/>
    <mergeCell ref="L24:L25"/>
    <mergeCell ref="M24:M25"/>
    <mergeCell ref="N24:N25"/>
    <mergeCell ref="A24:A25"/>
    <mergeCell ref="C24:C25"/>
    <mergeCell ref="E24:E25"/>
    <mergeCell ref="F24:F25"/>
    <mergeCell ref="G24:G25"/>
    <mergeCell ref="H24:H25"/>
    <mergeCell ref="B24:B25"/>
    <mergeCell ref="D24:D25"/>
    <mergeCell ref="P26:P27"/>
    <mergeCell ref="A28:A29"/>
    <mergeCell ref="C28:C29"/>
    <mergeCell ref="E28:E29"/>
    <mergeCell ref="F28:F29"/>
    <mergeCell ref="G28:G29"/>
    <mergeCell ref="H28:H29"/>
    <mergeCell ref="I28:I29"/>
    <mergeCell ref="J28:J29"/>
    <mergeCell ref="J26:J27"/>
    <mergeCell ref="K26:K27"/>
    <mergeCell ref="L26:L27"/>
    <mergeCell ref="M26:M27"/>
    <mergeCell ref="N26:N27"/>
    <mergeCell ref="O26:O27"/>
    <mergeCell ref="B26:B27"/>
    <mergeCell ref="B28:B29"/>
    <mergeCell ref="D26:D27"/>
    <mergeCell ref="O32:O33"/>
    <mergeCell ref="D28:D29"/>
    <mergeCell ref="D32:D33"/>
    <mergeCell ref="P32:P33"/>
    <mergeCell ref="I32:I33"/>
    <mergeCell ref="J32:J33"/>
    <mergeCell ref="K32:K33"/>
    <mergeCell ref="L32:L33"/>
    <mergeCell ref="M32:M33"/>
    <mergeCell ref="L28:L29"/>
    <mergeCell ref="M28:M29"/>
    <mergeCell ref="N28:N29"/>
    <mergeCell ref="O28:O29"/>
    <mergeCell ref="P28:P29"/>
    <mergeCell ref="M30:M31"/>
    <mergeCell ref="N30:N31"/>
    <mergeCell ref="O30:O31"/>
    <mergeCell ref="P30:P31"/>
    <mergeCell ref="K28:K29"/>
    <mergeCell ref="A30:A31"/>
    <mergeCell ref="C30:C31"/>
    <mergeCell ref="E30:E31"/>
    <mergeCell ref="F30:F31"/>
    <mergeCell ref="G30:G31"/>
    <mergeCell ref="H30:H31"/>
    <mergeCell ref="I30:I31"/>
    <mergeCell ref="J30:J31"/>
    <mergeCell ref="K30:K31"/>
    <mergeCell ref="B30:B31"/>
    <mergeCell ref="D30:D31"/>
    <mergeCell ref="A32:A33"/>
    <mergeCell ref="C32:C33"/>
    <mergeCell ref="E32:E33"/>
    <mergeCell ref="F32:F33"/>
    <mergeCell ref="G32:G33"/>
    <mergeCell ref="H32:H33"/>
    <mergeCell ref="B32:B33"/>
    <mergeCell ref="L98:L99"/>
    <mergeCell ref="M98:M99"/>
    <mergeCell ref="K96:K97"/>
    <mergeCell ref="L96:L97"/>
    <mergeCell ref="M96:M97"/>
    <mergeCell ref="A98:A99"/>
    <mergeCell ref="C98:C99"/>
    <mergeCell ref="E98:E99"/>
    <mergeCell ref="F98:F99"/>
    <mergeCell ref="G98:G99"/>
    <mergeCell ref="H98:H99"/>
    <mergeCell ref="I98:I99"/>
    <mergeCell ref="J98:J99"/>
    <mergeCell ref="K98:K99"/>
    <mergeCell ref="B98:B99"/>
    <mergeCell ref="A94:A95"/>
    <mergeCell ref="B94:B95"/>
    <mergeCell ref="O96:O97"/>
    <mergeCell ref="P96:P97"/>
    <mergeCell ref="A96:A97"/>
    <mergeCell ref="C96:C97"/>
    <mergeCell ref="E96:E97"/>
    <mergeCell ref="F96:F97"/>
    <mergeCell ref="G96:G97"/>
    <mergeCell ref="H96:H97"/>
    <mergeCell ref="I96:I97"/>
    <mergeCell ref="J96:J97"/>
    <mergeCell ref="B96:B97"/>
    <mergeCell ref="D96:D97"/>
    <mergeCell ref="N96:N97"/>
    <mergeCell ref="A102:A103"/>
    <mergeCell ref="C102:C103"/>
    <mergeCell ref="E102:E103"/>
    <mergeCell ref="F102:F103"/>
    <mergeCell ref="G102:G103"/>
    <mergeCell ref="H102:H103"/>
    <mergeCell ref="B102:B103"/>
    <mergeCell ref="D102:D103"/>
    <mergeCell ref="P100:P101"/>
    <mergeCell ref="I100:I101"/>
    <mergeCell ref="J100:J101"/>
    <mergeCell ref="K100:K101"/>
    <mergeCell ref="L100:L101"/>
    <mergeCell ref="M100:M101"/>
    <mergeCell ref="N100:N101"/>
    <mergeCell ref="A100:A101"/>
    <mergeCell ref="C100:C101"/>
    <mergeCell ref="E100:E101"/>
    <mergeCell ref="F100:F101"/>
    <mergeCell ref="G100:G101"/>
    <mergeCell ref="H100:H101"/>
    <mergeCell ref="O100:O101"/>
    <mergeCell ref="B100:B101"/>
    <mergeCell ref="D98:D99"/>
    <mergeCell ref="D100:D101"/>
    <mergeCell ref="O102:O103"/>
    <mergeCell ref="P102:P103"/>
    <mergeCell ref="B2:B7"/>
    <mergeCell ref="B8:B9"/>
    <mergeCell ref="B10:B11"/>
    <mergeCell ref="B12:B13"/>
    <mergeCell ref="B14:B15"/>
    <mergeCell ref="B16:B17"/>
    <mergeCell ref="B18:B19"/>
    <mergeCell ref="I102:I103"/>
    <mergeCell ref="J102:J103"/>
    <mergeCell ref="K102:K103"/>
    <mergeCell ref="L102:L103"/>
    <mergeCell ref="M102:M103"/>
    <mergeCell ref="N102:N103"/>
    <mergeCell ref="N98:N99"/>
    <mergeCell ref="O98:O99"/>
    <mergeCell ref="P98:P99"/>
    <mergeCell ref="F94:F95"/>
    <mergeCell ref="G94:G95"/>
    <mergeCell ref="H94:H95"/>
    <mergeCell ref="I94:I95"/>
    <mergeCell ref="M94:M95"/>
    <mergeCell ref="N94:N95"/>
    <mergeCell ref="K90:K91"/>
    <mergeCell ref="L90:L91"/>
    <mergeCell ref="M90:M91"/>
    <mergeCell ref="N90:N91"/>
    <mergeCell ref="K86:K87"/>
    <mergeCell ref="L86:L87"/>
    <mergeCell ref="M86:M87"/>
    <mergeCell ref="N86:N87"/>
    <mergeCell ref="K78:K79"/>
    <mergeCell ref="L78:L79"/>
    <mergeCell ref="M78:M79"/>
    <mergeCell ref="N32:N33"/>
    <mergeCell ref="L30:L31"/>
    <mergeCell ref="N78:N79"/>
    <mergeCell ref="K74:K75"/>
    <mergeCell ref="L74:L75"/>
    <mergeCell ref="M74:M75"/>
    <mergeCell ref="N74:N75"/>
    <mergeCell ref="K70:K71"/>
    <mergeCell ref="L70:L71"/>
    <mergeCell ref="M70:M71"/>
    <mergeCell ref="N70:N71"/>
    <mergeCell ref="K66:K67"/>
    <mergeCell ref="L66:L67"/>
    <mergeCell ref="M66:M67"/>
    <mergeCell ref="N66:N67"/>
    <mergeCell ref="K62:K63"/>
    <mergeCell ref="L62:L63"/>
    <mergeCell ref="M62:M63"/>
    <mergeCell ref="N62:N63"/>
    <mergeCell ref="M58:M59"/>
    <mergeCell ref="N58:N59"/>
    <mergeCell ref="O94:O95"/>
    <mergeCell ref="P94:P95"/>
    <mergeCell ref="A92:A93"/>
    <mergeCell ref="B92:B93"/>
    <mergeCell ref="C92:C93"/>
    <mergeCell ref="D92:D93"/>
    <mergeCell ref="E92:E93"/>
    <mergeCell ref="F92:F93"/>
    <mergeCell ref="G92:G93"/>
    <mergeCell ref="H92:H93"/>
    <mergeCell ref="I92:I93"/>
    <mergeCell ref="J92:J93"/>
    <mergeCell ref="K92:K93"/>
    <mergeCell ref="L92:L93"/>
    <mergeCell ref="M92:M93"/>
    <mergeCell ref="N92:N93"/>
    <mergeCell ref="O92:O93"/>
    <mergeCell ref="P92:P93"/>
    <mergeCell ref="C94:C95"/>
    <mergeCell ref="D94:D95"/>
    <mergeCell ref="E94:E95"/>
    <mergeCell ref="J94:J95"/>
    <mergeCell ref="K94:K95"/>
    <mergeCell ref="L94:L95"/>
    <mergeCell ref="O90:O91"/>
    <mergeCell ref="P90:P91"/>
    <mergeCell ref="A88:A89"/>
    <mergeCell ref="B88:B89"/>
    <mergeCell ref="C88:C89"/>
    <mergeCell ref="D88:D89"/>
    <mergeCell ref="E88:E89"/>
    <mergeCell ref="F88:F89"/>
    <mergeCell ref="G88:G89"/>
    <mergeCell ref="H88:H89"/>
    <mergeCell ref="I88:I89"/>
    <mergeCell ref="J88:J89"/>
    <mergeCell ref="K88:K89"/>
    <mergeCell ref="L88:L89"/>
    <mergeCell ref="M88:M89"/>
    <mergeCell ref="N88:N89"/>
    <mergeCell ref="O88:O89"/>
    <mergeCell ref="P88:P89"/>
    <mergeCell ref="A90:A91"/>
    <mergeCell ref="B90:B91"/>
    <mergeCell ref="G86:G87"/>
    <mergeCell ref="H86:H87"/>
    <mergeCell ref="I86:I87"/>
    <mergeCell ref="J90:J91"/>
    <mergeCell ref="C90:C91"/>
    <mergeCell ref="D90:D91"/>
    <mergeCell ref="E90:E91"/>
    <mergeCell ref="F90:F91"/>
    <mergeCell ref="G90:G91"/>
    <mergeCell ref="H90:H91"/>
    <mergeCell ref="I90:I91"/>
    <mergeCell ref="J86:J87"/>
    <mergeCell ref="O86:O87"/>
    <mergeCell ref="P86:P87"/>
    <mergeCell ref="A84:A85"/>
    <mergeCell ref="B84:B85"/>
    <mergeCell ref="C84:C85"/>
    <mergeCell ref="D84:D85"/>
    <mergeCell ref="E84:E85"/>
    <mergeCell ref="F84:F85"/>
    <mergeCell ref="G84:G85"/>
    <mergeCell ref="H84:H85"/>
    <mergeCell ref="I84:I85"/>
    <mergeCell ref="J84:J85"/>
    <mergeCell ref="K84:K85"/>
    <mergeCell ref="L84:L85"/>
    <mergeCell ref="M84:M85"/>
    <mergeCell ref="N84:N85"/>
    <mergeCell ref="O84:O85"/>
    <mergeCell ref="P84:P85"/>
    <mergeCell ref="A86:A87"/>
    <mergeCell ref="B86:B87"/>
    <mergeCell ref="C86:C87"/>
    <mergeCell ref="D86:D87"/>
    <mergeCell ref="E86:E87"/>
    <mergeCell ref="F86:F87"/>
    <mergeCell ref="O82:O83"/>
    <mergeCell ref="P82:P83"/>
    <mergeCell ref="A80:A81"/>
    <mergeCell ref="B80:B81"/>
    <mergeCell ref="C80:C81"/>
    <mergeCell ref="D80:D81"/>
    <mergeCell ref="E80:E81"/>
    <mergeCell ref="F80:F81"/>
    <mergeCell ref="G80:G81"/>
    <mergeCell ref="H80:H81"/>
    <mergeCell ref="I80:I81"/>
    <mergeCell ref="J80:J81"/>
    <mergeCell ref="K80:K81"/>
    <mergeCell ref="L80:L81"/>
    <mergeCell ref="M80:M81"/>
    <mergeCell ref="N80:N81"/>
    <mergeCell ref="O80:O81"/>
    <mergeCell ref="P80:P81"/>
    <mergeCell ref="A82:A83"/>
    <mergeCell ref="B82:B83"/>
    <mergeCell ref="K82:K83"/>
    <mergeCell ref="L82:L83"/>
    <mergeCell ref="M82:M83"/>
    <mergeCell ref="N82:N83"/>
    <mergeCell ref="G78:G79"/>
    <mergeCell ref="H78:H79"/>
    <mergeCell ref="I78:I79"/>
    <mergeCell ref="J82:J83"/>
    <mergeCell ref="C82:C83"/>
    <mergeCell ref="D82:D83"/>
    <mergeCell ref="E82:E83"/>
    <mergeCell ref="F82:F83"/>
    <mergeCell ref="G82:G83"/>
    <mergeCell ref="H82:H83"/>
    <mergeCell ref="I82:I83"/>
    <mergeCell ref="J78:J79"/>
    <mergeCell ref="O78:O79"/>
    <mergeCell ref="P78:P79"/>
    <mergeCell ref="A76:A77"/>
    <mergeCell ref="B76:B77"/>
    <mergeCell ref="C76:C77"/>
    <mergeCell ref="D76:D77"/>
    <mergeCell ref="E76:E77"/>
    <mergeCell ref="F76:F77"/>
    <mergeCell ref="G76:G77"/>
    <mergeCell ref="H76:H77"/>
    <mergeCell ref="I76:I77"/>
    <mergeCell ref="J76:J77"/>
    <mergeCell ref="K76:K77"/>
    <mergeCell ref="L76:L77"/>
    <mergeCell ref="M76:M77"/>
    <mergeCell ref="N76:N77"/>
    <mergeCell ref="O76:O77"/>
    <mergeCell ref="P76:P77"/>
    <mergeCell ref="A78:A79"/>
    <mergeCell ref="B78:B79"/>
    <mergeCell ref="C78:C79"/>
    <mergeCell ref="D78:D79"/>
    <mergeCell ref="E78:E79"/>
    <mergeCell ref="F78:F79"/>
    <mergeCell ref="O74:O75"/>
    <mergeCell ref="P74:P75"/>
    <mergeCell ref="A72:A73"/>
    <mergeCell ref="B72:B73"/>
    <mergeCell ref="C72:C73"/>
    <mergeCell ref="D72:D73"/>
    <mergeCell ref="E72:E73"/>
    <mergeCell ref="F72:F73"/>
    <mergeCell ref="G72:G73"/>
    <mergeCell ref="H72:H73"/>
    <mergeCell ref="I72:I73"/>
    <mergeCell ref="J72:J73"/>
    <mergeCell ref="K72:K73"/>
    <mergeCell ref="L72:L73"/>
    <mergeCell ref="M72:M73"/>
    <mergeCell ref="N72:N73"/>
    <mergeCell ref="O72:O73"/>
    <mergeCell ref="P72:P73"/>
    <mergeCell ref="A74:A75"/>
    <mergeCell ref="B74:B75"/>
    <mergeCell ref="G70:G71"/>
    <mergeCell ref="H70:H71"/>
    <mergeCell ref="I70:I71"/>
    <mergeCell ref="J74:J75"/>
    <mergeCell ref="C74:C75"/>
    <mergeCell ref="D74:D75"/>
    <mergeCell ref="E74:E75"/>
    <mergeCell ref="F74:F75"/>
    <mergeCell ref="G74:G75"/>
    <mergeCell ref="H74:H75"/>
    <mergeCell ref="I74:I75"/>
    <mergeCell ref="J70:J71"/>
    <mergeCell ref="O70:O71"/>
    <mergeCell ref="P70:P71"/>
    <mergeCell ref="A68:A69"/>
    <mergeCell ref="B68:B69"/>
    <mergeCell ref="C68:C69"/>
    <mergeCell ref="D68:D69"/>
    <mergeCell ref="E68:E69"/>
    <mergeCell ref="F68:F69"/>
    <mergeCell ref="G68:G69"/>
    <mergeCell ref="H68:H69"/>
    <mergeCell ref="I68:I69"/>
    <mergeCell ref="J68:J69"/>
    <mergeCell ref="K68:K69"/>
    <mergeCell ref="L68:L69"/>
    <mergeCell ref="M68:M69"/>
    <mergeCell ref="N68:N69"/>
    <mergeCell ref="O68:O69"/>
    <mergeCell ref="P68:P69"/>
    <mergeCell ref="A70:A71"/>
    <mergeCell ref="B70:B71"/>
    <mergeCell ref="C70:C71"/>
    <mergeCell ref="D70:D71"/>
    <mergeCell ref="E70:E71"/>
    <mergeCell ref="F70:F71"/>
    <mergeCell ref="O66:O67"/>
    <mergeCell ref="P66:P67"/>
    <mergeCell ref="A64:A65"/>
    <mergeCell ref="B64:B65"/>
    <mergeCell ref="C64:C65"/>
    <mergeCell ref="D64:D65"/>
    <mergeCell ref="E64:E65"/>
    <mergeCell ref="F64:F65"/>
    <mergeCell ref="G64:G65"/>
    <mergeCell ref="H64:H65"/>
    <mergeCell ref="I64:I65"/>
    <mergeCell ref="J64:J65"/>
    <mergeCell ref="K64:K65"/>
    <mergeCell ref="L64:L65"/>
    <mergeCell ref="M64:M65"/>
    <mergeCell ref="N64:N65"/>
    <mergeCell ref="O64:O65"/>
    <mergeCell ref="P64:P65"/>
    <mergeCell ref="A66:A67"/>
    <mergeCell ref="B66:B67"/>
    <mergeCell ref="G62:G63"/>
    <mergeCell ref="H62:H63"/>
    <mergeCell ref="I62:I63"/>
    <mergeCell ref="J66:J67"/>
    <mergeCell ref="C66:C67"/>
    <mergeCell ref="D66:D67"/>
    <mergeCell ref="E66:E67"/>
    <mergeCell ref="F66:F67"/>
    <mergeCell ref="G66:G67"/>
    <mergeCell ref="H66:H67"/>
    <mergeCell ref="I66:I67"/>
    <mergeCell ref="J62:J63"/>
    <mergeCell ref="O62:O63"/>
    <mergeCell ref="P62:P63"/>
    <mergeCell ref="A60:A61"/>
    <mergeCell ref="B60:B61"/>
    <mergeCell ref="C60:C61"/>
    <mergeCell ref="D60:D61"/>
    <mergeCell ref="E60:E61"/>
    <mergeCell ref="F60:F61"/>
    <mergeCell ref="G60:G61"/>
    <mergeCell ref="H60:H61"/>
    <mergeCell ref="I60:I61"/>
    <mergeCell ref="J60:J61"/>
    <mergeCell ref="K60:K61"/>
    <mergeCell ref="L60:L61"/>
    <mergeCell ref="M60:M61"/>
    <mergeCell ref="N60:N61"/>
    <mergeCell ref="O60:O61"/>
    <mergeCell ref="P60:P61"/>
    <mergeCell ref="A62:A63"/>
    <mergeCell ref="B62:B63"/>
    <mergeCell ref="C62:C63"/>
    <mergeCell ref="D62:D63"/>
    <mergeCell ref="E62:E63"/>
    <mergeCell ref="F62:F63"/>
    <mergeCell ref="O58:O59"/>
    <mergeCell ref="P58:P59"/>
    <mergeCell ref="A56:A57"/>
    <mergeCell ref="B56:B57"/>
    <mergeCell ref="C56:C57"/>
    <mergeCell ref="D56:D57"/>
    <mergeCell ref="E56:E57"/>
    <mergeCell ref="F56:F57"/>
    <mergeCell ref="G56:G57"/>
    <mergeCell ref="H56:H57"/>
    <mergeCell ref="I56:I57"/>
    <mergeCell ref="J56:J57"/>
    <mergeCell ref="K56:K57"/>
    <mergeCell ref="L56:L57"/>
    <mergeCell ref="M56:M57"/>
    <mergeCell ref="N56:N57"/>
    <mergeCell ref="O56:O57"/>
    <mergeCell ref="P56:P57"/>
    <mergeCell ref="A58:A59"/>
    <mergeCell ref="B58:B59"/>
    <mergeCell ref="D42:D43"/>
    <mergeCell ref="E42:E43"/>
    <mergeCell ref="F42:F43"/>
    <mergeCell ref="G42:G43"/>
    <mergeCell ref="H42:H43"/>
    <mergeCell ref="K58:K59"/>
    <mergeCell ref="L58:L59"/>
    <mergeCell ref="J42:J43"/>
    <mergeCell ref="K42:K43"/>
    <mergeCell ref="L42:L43"/>
    <mergeCell ref="K46:K47"/>
    <mergeCell ref="L46:L47"/>
    <mergeCell ref="D50:D51"/>
    <mergeCell ref="E50:E51"/>
    <mergeCell ref="F50:F51"/>
    <mergeCell ref="G50:G51"/>
    <mergeCell ref="H50:H51"/>
    <mergeCell ref="I50:I51"/>
    <mergeCell ref="D46:D47"/>
    <mergeCell ref="E46:E47"/>
    <mergeCell ref="F46:F47"/>
    <mergeCell ref="J50:J51"/>
    <mergeCell ref="K50:K51"/>
    <mergeCell ref="L50:L51"/>
    <mergeCell ref="C34:C35"/>
    <mergeCell ref="D34:D35"/>
    <mergeCell ref="E34:E35"/>
    <mergeCell ref="F34:F35"/>
    <mergeCell ref="G34:G35"/>
    <mergeCell ref="H34:H35"/>
    <mergeCell ref="I34:I35"/>
    <mergeCell ref="J58:J59"/>
    <mergeCell ref="C58:C59"/>
    <mergeCell ref="D58:D59"/>
    <mergeCell ref="E58:E59"/>
    <mergeCell ref="F58:F59"/>
    <mergeCell ref="G58:G59"/>
    <mergeCell ref="H58:H59"/>
    <mergeCell ref="I58:I59"/>
    <mergeCell ref="J34:J35"/>
    <mergeCell ref="J38:J39"/>
    <mergeCell ref="C38:C39"/>
    <mergeCell ref="D38:D39"/>
    <mergeCell ref="E38:E39"/>
    <mergeCell ref="F38:F39"/>
    <mergeCell ref="G38:G39"/>
    <mergeCell ref="H38:H39"/>
    <mergeCell ref="I38:I39"/>
    <mergeCell ref="K34:K35"/>
    <mergeCell ref="L34:L35"/>
    <mergeCell ref="M34:M35"/>
    <mergeCell ref="N34:N35"/>
    <mergeCell ref="O34:O35"/>
    <mergeCell ref="P34:P35"/>
    <mergeCell ref="A36:A37"/>
    <mergeCell ref="B36:B37"/>
    <mergeCell ref="C36:C37"/>
    <mergeCell ref="D36:D37"/>
    <mergeCell ref="E36:E37"/>
    <mergeCell ref="F36:F37"/>
    <mergeCell ref="G36:G37"/>
    <mergeCell ref="H36:H37"/>
    <mergeCell ref="I36:I37"/>
    <mergeCell ref="J36:J37"/>
    <mergeCell ref="K36:K37"/>
    <mergeCell ref="L36:L37"/>
    <mergeCell ref="M36:M37"/>
    <mergeCell ref="N36:N37"/>
    <mergeCell ref="O36:O37"/>
    <mergeCell ref="P36:P37"/>
    <mergeCell ref="A34:A35"/>
    <mergeCell ref="B34:B35"/>
    <mergeCell ref="K38:K39"/>
    <mergeCell ref="L38:L39"/>
    <mergeCell ref="M38:M39"/>
    <mergeCell ref="N38:N39"/>
    <mergeCell ref="O38:O39"/>
    <mergeCell ref="P38:P39"/>
    <mergeCell ref="A40:A41"/>
    <mergeCell ref="B40:B41"/>
    <mergeCell ref="C40:C41"/>
    <mergeCell ref="D40:D41"/>
    <mergeCell ref="E40:E41"/>
    <mergeCell ref="F40:F41"/>
    <mergeCell ref="G40:G41"/>
    <mergeCell ref="H40:H41"/>
    <mergeCell ref="I40:I41"/>
    <mergeCell ref="J40:J41"/>
    <mergeCell ref="K40:K41"/>
    <mergeCell ref="L40:L41"/>
    <mergeCell ref="M40:M41"/>
    <mergeCell ref="N40:N41"/>
    <mergeCell ref="O40:O41"/>
    <mergeCell ref="P40:P41"/>
    <mergeCell ref="A38:A39"/>
    <mergeCell ref="B38:B39"/>
    <mergeCell ref="M42:M43"/>
    <mergeCell ref="N42:N43"/>
    <mergeCell ref="O42:O43"/>
    <mergeCell ref="P42:P43"/>
    <mergeCell ref="A44:A45"/>
    <mergeCell ref="B44:B45"/>
    <mergeCell ref="C44:C45"/>
    <mergeCell ref="D44:D45"/>
    <mergeCell ref="E44:E45"/>
    <mergeCell ref="F44:F45"/>
    <mergeCell ref="G44:G45"/>
    <mergeCell ref="H44:H45"/>
    <mergeCell ref="I44:I45"/>
    <mergeCell ref="J44:J45"/>
    <mergeCell ref="K44:K45"/>
    <mergeCell ref="L44:L45"/>
    <mergeCell ref="M44:M45"/>
    <mergeCell ref="N44:N45"/>
    <mergeCell ref="O44:O45"/>
    <mergeCell ref="P44:P45"/>
    <mergeCell ref="A42:A43"/>
    <mergeCell ref="I42:I43"/>
    <mergeCell ref="B42:B43"/>
    <mergeCell ref="C42:C43"/>
    <mergeCell ref="L48:L49"/>
    <mergeCell ref="M48:M49"/>
    <mergeCell ref="N48:N49"/>
    <mergeCell ref="O48:O49"/>
    <mergeCell ref="P48:P49"/>
    <mergeCell ref="A46:A47"/>
    <mergeCell ref="B46:B47"/>
    <mergeCell ref="J46:J47"/>
    <mergeCell ref="C46:C47"/>
    <mergeCell ref="G46:G47"/>
    <mergeCell ref="H46:H47"/>
    <mergeCell ref="I46:I47"/>
    <mergeCell ref="C48:C49"/>
    <mergeCell ref="D48:D49"/>
    <mergeCell ref="E48:E49"/>
    <mergeCell ref="F48:F49"/>
    <mergeCell ref="G48:G49"/>
    <mergeCell ref="H48:H49"/>
    <mergeCell ref="I48:I49"/>
    <mergeCell ref="J48:J49"/>
    <mergeCell ref="K48:K49"/>
    <mergeCell ref="M46:M47"/>
    <mergeCell ref="N46:N47"/>
    <mergeCell ref="O46:O47"/>
    <mergeCell ref="P50:P51"/>
    <mergeCell ref="A52:A53"/>
    <mergeCell ref="B52:B53"/>
    <mergeCell ref="C52:C53"/>
    <mergeCell ref="D52:D53"/>
    <mergeCell ref="E52:E53"/>
    <mergeCell ref="F52:F53"/>
    <mergeCell ref="G52:G53"/>
    <mergeCell ref="H52:H53"/>
    <mergeCell ref="I52:I53"/>
    <mergeCell ref="J52:J53"/>
    <mergeCell ref="K52:K53"/>
    <mergeCell ref="L52:L53"/>
    <mergeCell ref="M52:M53"/>
    <mergeCell ref="N52:N53"/>
    <mergeCell ref="O52:O53"/>
    <mergeCell ref="P52:P53"/>
    <mergeCell ref="A50:A51"/>
    <mergeCell ref="P46:P47"/>
    <mergeCell ref="A48:A49"/>
    <mergeCell ref="B48:B49"/>
    <mergeCell ref="B50:B51"/>
    <mergeCell ref="C50:C51"/>
    <mergeCell ref="J54:J55"/>
    <mergeCell ref="K54:K55"/>
    <mergeCell ref="L54:L55"/>
    <mergeCell ref="M54:M55"/>
    <mergeCell ref="N54:N55"/>
    <mergeCell ref="O54:O55"/>
    <mergeCell ref="P54:P55"/>
    <mergeCell ref="M50:M51"/>
    <mergeCell ref="N50:N51"/>
    <mergeCell ref="O50:O51"/>
    <mergeCell ref="A54:A55"/>
    <mergeCell ref="B54:B55"/>
    <mergeCell ref="C54:C55"/>
    <mergeCell ref="D54:D55"/>
    <mergeCell ref="E54:E55"/>
    <mergeCell ref="F54:F55"/>
    <mergeCell ref="G54:G55"/>
    <mergeCell ref="H54:H55"/>
    <mergeCell ref="I54:I55"/>
  </mergeCells>
  <phoneticPr fontId="1"/>
  <pageMargins left="0.39370078740157483" right="0.39370078740157483" top="0.59055118110236227" bottom="0.39370078740157483" header="0.31496062992125984" footer="0.31496062992125984"/>
  <pageSetup paperSize="9" scale="57" fitToHeight="0" orientation="landscape" r:id="rId1"/>
  <rowBreaks count="1" manualBreakCount="1">
    <brk id="61"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個別表 </vt:lpstr>
      <vt:lpstr>'個別表 '!Print_Area</vt:lpstr>
      <vt:lpstr>'個別表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2015-09-28T15:05:30Z</cp:lastPrinted>
  <dcterms:created xsi:type="dcterms:W3CDTF">2010-08-24T08:00:05Z</dcterms:created>
  <dcterms:modified xsi:type="dcterms:W3CDTF">2015-09-29T06:04:56Z</dcterms:modified>
</cp:coreProperties>
</file>