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315" windowHeight="11580" tabRatio="774"/>
  </bookViews>
  <sheets>
    <sheet name="個別表 " sheetId="8" r:id="rId1"/>
  </sheets>
  <definedNames>
    <definedName name="_xlnm._FilterDatabase" localSheetId="0" hidden="1">'個別表 '!$A$1:$Y$103</definedName>
    <definedName name="_xlnm.Print_Area" localSheetId="0">'個別表 '!$A$1:$X$103</definedName>
    <definedName name="_xlnm.Print_Titles" localSheetId="0">'個別表 '!$2:$7</definedName>
  </definedNames>
  <calcPr calcId="145621"/>
</workbook>
</file>

<file path=xl/calcChain.xml><?xml version="1.0" encoding="utf-8"?>
<calcChain xmlns="http://schemas.openxmlformats.org/spreadsheetml/2006/main">
  <c r="S17" i="8" l="1"/>
  <c r="R102" i="8"/>
  <c r="W102" i="8" l="1"/>
  <c r="W103" i="8"/>
  <c r="S102" i="8"/>
  <c r="Q102" i="8"/>
  <c r="S103" i="8"/>
  <c r="Q103" i="8"/>
  <c r="Q20" i="8" l="1"/>
  <c r="W37" i="8" l="1"/>
  <c r="S37" i="8"/>
  <c r="Q37" i="8"/>
  <c r="Q33" i="8"/>
  <c r="Q89" i="8" l="1"/>
  <c r="Q87" i="8"/>
  <c r="Q67" i="8" l="1"/>
  <c r="Q63" i="8" l="1"/>
  <c r="Q61" i="8"/>
  <c r="Q59" i="8" l="1"/>
  <c r="Q57" i="8"/>
  <c r="Q101" i="8" l="1"/>
  <c r="Q99" i="8"/>
  <c r="Q100" i="8"/>
  <c r="Q97" i="8" l="1"/>
  <c r="Q93" i="8" l="1"/>
  <c r="Q91" i="8" l="1"/>
  <c r="Q83" i="8" l="1"/>
  <c r="Q81" i="8"/>
  <c r="Q79" i="8" l="1"/>
  <c r="Q77" i="8" l="1"/>
  <c r="Q75" i="8" l="1"/>
  <c r="Q73" i="8" l="1"/>
  <c r="Q71" i="8" l="1"/>
  <c r="Q53" i="8" l="1"/>
  <c r="Q51" i="8" l="1"/>
  <c r="Q47" i="8" l="1"/>
  <c r="Q23" i="8" l="1"/>
  <c r="Q45" i="8" l="1"/>
  <c r="Q44" i="8"/>
  <c r="Q41" i="8" l="1"/>
  <c r="W39" i="8" l="1"/>
  <c r="Q39" i="8"/>
  <c r="Q25" i="8"/>
  <c r="Q19" i="8" l="1"/>
  <c r="W19" i="8" l="1"/>
  <c r="Q17" i="8"/>
  <c r="W17" i="8" l="1"/>
  <c r="W15" i="8"/>
  <c r="S15" i="8"/>
  <c r="H16" i="8"/>
  <c r="G16" i="8" s="1"/>
  <c r="O16" i="8" s="1"/>
  <c r="P16" i="8" s="1"/>
  <c r="F16" i="8"/>
  <c r="Q15" i="8" l="1"/>
  <c r="O14" i="8"/>
  <c r="P14" i="8" s="1"/>
  <c r="H14" i="8"/>
  <c r="G14" i="8"/>
  <c r="F14" i="8"/>
  <c r="H12" i="8" l="1"/>
  <c r="G12" i="8" s="1"/>
  <c r="O12" i="8" s="1"/>
  <c r="P12" i="8" s="1"/>
  <c r="F12" i="8"/>
  <c r="Q11" i="8" l="1"/>
  <c r="Q9" i="8" l="1"/>
  <c r="F10" i="8" l="1"/>
  <c r="F18" i="8"/>
  <c r="F20" i="8"/>
  <c r="F22" i="8"/>
  <c r="F24" i="8"/>
  <c r="F26" i="8"/>
  <c r="F28" i="8"/>
  <c r="F30" i="8"/>
  <c r="F32" i="8"/>
  <c r="F34" i="8"/>
  <c r="F36" i="8"/>
  <c r="F38" i="8"/>
  <c r="F40" i="8"/>
  <c r="F42" i="8"/>
  <c r="F44" i="8"/>
  <c r="F46" i="8"/>
  <c r="F48" i="8"/>
  <c r="F50" i="8"/>
  <c r="F52" i="8"/>
  <c r="F54" i="8"/>
  <c r="F56" i="8"/>
  <c r="F58" i="8"/>
  <c r="F60" i="8"/>
  <c r="F62" i="8"/>
  <c r="F64" i="8"/>
  <c r="F66" i="8"/>
  <c r="F68" i="8"/>
  <c r="F70" i="8"/>
  <c r="F72" i="8"/>
  <c r="F74" i="8"/>
  <c r="F76" i="8"/>
  <c r="F78" i="8"/>
  <c r="F80" i="8"/>
  <c r="F82" i="8"/>
  <c r="F84" i="8"/>
  <c r="F86" i="8"/>
  <c r="F88" i="8"/>
  <c r="F90" i="8"/>
  <c r="F92" i="8"/>
  <c r="F94" i="8"/>
  <c r="F96" i="8"/>
  <c r="F98" i="8"/>
  <c r="F100" i="8"/>
  <c r="F8" i="8"/>
  <c r="G18" i="8" l="1"/>
  <c r="G26" i="8"/>
  <c r="G34" i="8"/>
  <c r="G42" i="8"/>
  <c r="G50" i="8"/>
  <c r="G60" i="8"/>
  <c r="G66" i="8"/>
  <c r="G68" i="8"/>
  <c r="G74" i="8"/>
  <c r="G76" i="8"/>
  <c r="G82" i="8"/>
  <c r="G84" i="8"/>
  <c r="G90" i="8"/>
  <c r="G94" i="8"/>
  <c r="G100" i="8"/>
  <c r="G8" i="8"/>
  <c r="H10" i="8"/>
  <c r="G10" i="8" s="1"/>
  <c r="H18" i="8"/>
  <c r="H20" i="8"/>
  <c r="G20" i="8" s="1"/>
  <c r="H22" i="8"/>
  <c r="G22" i="8" s="1"/>
  <c r="H24" i="8"/>
  <c r="G24" i="8" s="1"/>
  <c r="H26" i="8"/>
  <c r="H28" i="8"/>
  <c r="G28" i="8" s="1"/>
  <c r="H30" i="8"/>
  <c r="G30" i="8" s="1"/>
  <c r="H32" i="8"/>
  <c r="G32" i="8" s="1"/>
  <c r="H34" i="8"/>
  <c r="H36" i="8"/>
  <c r="G36" i="8" s="1"/>
  <c r="H38" i="8"/>
  <c r="G38" i="8" s="1"/>
  <c r="H40" i="8"/>
  <c r="G40" i="8" s="1"/>
  <c r="H42" i="8"/>
  <c r="H44" i="8"/>
  <c r="G44" i="8" s="1"/>
  <c r="H46" i="8"/>
  <c r="G46" i="8" s="1"/>
  <c r="H48" i="8"/>
  <c r="G48" i="8" s="1"/>
  <c r="H50" i="8"/>
  <c r="H52" i="8"/>
  <c r="G52" i="8" s="1"/>
  <c r="H54" i="8"/>
  <c r="G54" i="8" s="1"/>
  <c r="H56" i="8"/>
  <c r="G56" i="8" s="1"/>
  <c r="H58" i="8"/>
  <c r="G58" i="8" s="1"/>
  <c r="H60" i="8"/>
  <c r="H62" i="8"/>
  <c r="G62" i="8" s="1"/>
  <c r="H64" i="8"/>
  <c r="G64" i="8" s="1"/>
  <c r="H66" i="8"/>
  <c r="H68" i="8"/>
  <c r="H70" i="8"/>
  <c r="G70" i="8" s="1"/>
  <c r="H72" i="8"/>
  <c r="G72" i="8" s="1"/>
  <c r="H74" i="8"/>
  <c r="H76" i="8"/>
  <c r="H78" i="8"/>
  <c r="G78" i="8" s="1"/>
  <c r="H80" i="8"/>
  <c r="G80" i="8" s="1"/>
  <c r="H82" i="8"/>
  <c r="H84" i="8"/>
  <c r="H86" i="8"/>
  <c r="G86" i="8" s="1"/>
  <c r="H88" i="8"/>
  <c r="G88" i="8" s="1"/>
  <c r="H90" i="8"/>
  <c r="H92" i="8"/>
  <c r="G92" i="8" s="1"/>
  <c r="H94" i="8"/>
  <c r="H96" i="8"/>
  <c r="G96" i="8" s="1"/>
  <c r="H98" i="8"/>
  <c r="G98" i="8" s="1"/>
  <c r="H100" i="8"/>
  <c r="H8" i="8"/>
  <c r="O54" i="8" l="1"/>
  <c r="P54" i="8" s="1"/>
  <c r="O52" i="8"/>
  <c r="P52" i="8" s="1"/>
  <c r="O50" i="8"/>
  <c r="P50" i="8" s="1"/>
  <c r="O48" i="8"/>
  <c r="P48" i="8" s="1"/>
  <c r="O46" i="8"/>
  <c r="P46" i="8" s="1"/>
  <c r="O44" i="8"/>
  <c r="P44" i="8" s="1"/>
  <c r="O42" i="8"/>
  <c r="P42" i="8" s="1"/>
  <c r="O40" i="8"/>
  <c r="P40" i="8" s="1"/>
  <c r="O38" i="8"/>
  <c r="P38" i="8" s="1"/>
  <c r="O36" i="8"/>
  <c r="P36" i="8" s="1"/>
  <c r="O34" i="8"/>
  <c r="P34" i="8" s="1"/>
  <c r="O56" i="8"/>
  <c r="P56" i="8" s="1"/>
  <c r="O58" i="8"/>
  <c r="P58" i="8" s="1"/>
  <c r="O60" i="8"/>
  <c r="P60" i="8" s="1"/>
  <c r="O62" i="8"/>
  <c r="P62" i="8" s="1"/>
  <c r="O64" i="8"/>
  <c r="P64" i="8" s="1"/>
  <c r="O66" i="8"/>
  <c r="P66" i="8" s="1"/>
  <c r="O68" i="8"/>
  <c r="P68" i="8" s="1"/>
  <c r="O70" i="8"/>
  <c r="P70" i="8" s="1"/>
  <c r="O72" i="8"/>
  <c r="P72" i="8" s="1"/>
  <c r="O74" i="8"/>
  <c r="P74" i="8" s="1"/>
  <c r="O76" i="8"/>
  <c r="P76" i="8" s="1"/>
  <c r="O78" i="8"/>
  <c r="P78" i="8" s="1"/>
  <c r="O80" i="8"/>
  <c r="P80" i="8" s="1"/>
  <c r="O82" i="8"/>
  <c r="P82" i="8" s="1"/>
  <c r="O84" i="8"/>
  <c r="P84" i="8" s="1"/>
  <c r="O86" i="8"/>
  <c r="P86" i="8" s="1"/>
  <c r="O88" i="8"/>
  <c r="P88" i="8" s="1"/>
  <c r="O90" i="8"/>
  <c r="P90" i="8" s="1"/>
  <c r="O92" i="8"/>
  <c r="P92" i="8" s="1"/>
  <c r="O94" i="8"/>
  <c r="P94" i="8" s="1"/>
  <c r="X103" i="8" l="1"/>
  <c r="X102" i="8"/>
  <c r="V103" i="8"/>
  <c r="U103" i="8"/>
  <c r="T103" i="8"/>
  <c r="R103" i="8"/>
  <c r="V102" i="8"/>
  <c r="U102" i="8"/>
  <c r="T102" i="8"/>
  <c r="N102" i="8"/>
  <c r="M102" i="8"/>
  <c r="L102" i="8"/>
  <c r="K102" i="8"/>
  <c r="J102" i="8"/>
  <c r="I102" i="8"/>
  <c r="H102" i="8"/>
  <c r="G102" i="8"/>
  <c r="F102" i="8"/>
  <c r="E102" i="8"/>
  <c r="O100" i="8"/>
  <c r="P100" i="8" s="1"/>
  <c r="O98" i="8"/>
  <c r="P98" i="8" s="1"/>
  <c r="O96" i="8"/>
  <c r="P96" i="8" s="1"/>
  <c r="O32" i="8"/>
  <c r="P32" i="8" s="1"/>
  <c r="O30" i="8"/>
  <c r="P30" i="8" s="1"/>
  <c r="O28" i="8"/>
  <c r="P28" i="8" s="1"/>
  <c r="O26" i="8"/>
  <c r="P26" i="8" s="1"/>
  <c r="O24" i="8"/>
  <c r="P24" i="8" s="1"/>
  <c r="O22" i="8"/>
  <c r="P22" i="8" s="1"/>
  <c r="O20" i="8"/>
  <c r="P20" i="8" s="1"/>
  <c r="O18" i="8"/>
  <c r="P18" i="8" s="1"/>
  <c r="O10" i="8"/>
  <c r="P10" i="8" s="1"/>
  <c r="O8" i="8"/>
  <c r="P8" i="8" s="1"/>
  <c r="P102" i="8" l="1"/>
  <c r="O102" i="8"/>
</calcChain>
</file>

<file path=xl/sharedStrings.xml><?xml version="1.0" encoding="utf-8"?>
<sst xmlns="http://schemas.openxmlformats.org/spreadsheetml/2006/main" count="304" uniqueCount="188">
  <si>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</si>
  <si>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</si>
  <si>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</si>
  <si>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</si>
  <si>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</si>
  <si>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</si>
  <si>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</si>
  <si>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</si>
  <si>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</si>
  <si>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</si>
  <si>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</si>
  <si>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</si>
  <si>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</si>
  <si>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</si>
  <si>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</si>
  <si>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</si>
  <si>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</si>
  <si>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</si>
  <si>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</si>
  <si>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</si>
  <si>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</si>
  <si>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</si>
  <si>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</si>
  <si>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</si>
  <si>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</si>
  <si>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</si>
  <si>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</si>
  <si>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</si>
  <si>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</si>
  <si>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</si>
  <si>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</si>
  <si>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</si>
  <si>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</si>
  <si>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</si>
  <si>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</si>
  <si>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</si>
  <si>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</si>
  <si>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</si>
  <si>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</si>
  <si>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</si>
  <si>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</si>
  <si>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</si>
  <si>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</si>
  <si>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</si>
  <si>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</si>
  <si>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</si>
  <si>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北海道</t>
    <rPh sb="0" eb="3">
      <t>ホッカイドウ</t>
    </rPh>
    <phoneticPr fontId="1"/>
  </si>
  <si>
    <t>青森県</t>
    <phoneticPr fontId="1"/>
  </si>
  <si>
    <t>岩手県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</si>
  <si>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</si>
  <si>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</si>
  <si>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</si>
  <si>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</si>
  <si>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</si>
  <si>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</si>
  <si>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</si>
  <si>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</si>
  <si>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</si>
  <si>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</si>
  <si>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</si>
  <si>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</si>
  <si>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</si>
  <si>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</si>
  <si>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</si>
  <si>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</si>
  <si>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</si>
  <si>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</si>
  <si>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</si>
  <si>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</si>
  <si>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</si>
  <si>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</si>
  <si>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</si>
  <si>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</si>
  <si>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</si>
  <si>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</si>
  <si>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</si>
  <si>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</si>
  <si>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</si>
  <si>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</si>
  <si>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</si>
  <si>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</si>
  <si>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</si>
  <si>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</si>
  <si>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</si>
  <si>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</si>
  <si>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</si>
  <si>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</si>
  <si>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</si>
  <si>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</si>
  <si>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</si>
  <si>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</si>
  <si>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</si>
  <si>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【個別表】平成27年度基金造成団体別基金執行状況表（003高校生修学支援基金（被災児童生徒就学支援等臨時特例交付金））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</si>
  <si>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北海道高等学校生徒修学等支援基金</t>
    <rPh sb="0" eb="3">
      <t>ホッカイドウ</t>
    </rPh>
    <rPh sb="3" eb="5">
      <t>コウトウ</t>
    </rPh>
    <rPh sb="5" eb="7">
      <t>ガッコウ</t>
    </rPh>
    <rPh sb="7" eb="9">
      <t>セイト</t>
    </rPh>
    <rPh sb="9" eb="11">
      <t>シュウガク</t>
    </rPh>
    <rPh sb="11" eb="12">
      <t>トウ</t>
    </rPh>
    <rPh sb="12" eb="14">
      <t>シエン</t>
    </rPh>
    <rPh sb="14" eb="16">
      <t>キキン</t>
    </rPh>
    <phoneticPr fontId="1"/>
  </si>
  <si>
    <t>青森県高等学校授業料減免事業等臨時特例基金</t>
    <rPh sb="0" eb="3">
      <t>アオモリケン</t>
    </rPh>
    <rPh sb="3" eb="5">
      <t>コウトウ</t>
    </rPh>
    <rPh sb="5" eb="7">
      <t>ガッコウ</t>
    </rPh>
    <rPh sb="7" eb="10">
      <t>ジュギョウリョウ</t>
    </rPh>
    <rPh sb="10" eb="12">
      <t>ゲンメン</t>
    </rPh>
    <rPh sb="12" eb="14">
      <t>ジギョウ</t>
    </rPh>
    <rPh sb="14" eb="15">
      <t>トウ</t>
    </rPh>
    <rPh sb="15" eb="17">
      <t>リンジ</t>
    </rPh>
    <rPh sb="17" eb="19">
      <t>トクレイ</t>
    </rPh>
    <rPh sb="19" eb="21">
      <t>キキン</t>
    </rPh>
    <phoneticPr fontId="1"/>
  </si>
  <si>
    <t>東日本大震災により被災した幼児、児童又は生徒の就園又は就学支援等のための事業を行う。</t>
    <rPh sb="0" eb="3">
      <t>ヒガシニホン</t>
    </rPh>
    <rPh sb="3" eb="6">
      <t>ダイシンサイ</t>
    </rPh>
    <rPh sb="9" eb="11">
      <t>ヒサイ</t>
    </rPh>
    <rPh sb="13" eb="15">
      <t>ヨウジ</t>
    </rPh>
    <rPh sb="16" eb="18">
      <t>ジドウ</t>
    </rPh>
    <rPh sb="18" eb="19">
      <t>マタ</t>
    </rPh>
    <rPh sb="20" eb="22">
      <t>セイト</t>
    </rPh>
    <rPh sb="23" eb="25">
      <t>シュウエン</t>
    </rPh>
    <rPh sb="25" eb="26">
      <t>マタ</t>
    </rPh>
    <rPh sb="27" eb="29">
      <t>シュウガク</t>
    </rPh>
    <rPh sb="29" eb="31">
      <t>シエン</t>
    </rPh>
    <rPh sb="31" eb="32">
      <t>トウ</t>
    </rPh>
    <rPh sb="36" eb="38">
      <t>ジギョウ</t>
    </rPh>
    <rPh sb="39" eb="40">
      <t>オコナ</t>
    </rPh>
    <phoneticPr fontId="1"/>
  </si>
  <si>
    <t>高等学校生徒等修学等支援基金</t>
    <rPh sb="0" eb="2">
      <t>コウトウ</t>
    </rPh>
    <rPh sb="2" eb="4">
      <t>ガッコウ</t>
    </rPh>
    <rPh sb="4" eb="6">
      <t>セイト</t>
    </rPh>
    <rPh sb="6" eb="7">
      <t>ナド</t>
    </rPh>
    <rPh sb="7" eb="9">
      <t>シュウガク</t>
    </rPh>
    <rPh sb="9" eb="10">
      <t>ナド</t>
    </rPh>
    <rPh sb="10" eb="12">
      <t>シエン</t>
    </rPh>
    <rPh sb="12" eb="14">
      <t>キキン</t>
    </rPh>
    <phoneticPr fontId="1"/>
  </si>
  <si>
    <t>経済的理由により修学が困難な高等学校等の生徒並びに平成23年東北地方太平洋沖地震及び津波による被害を受け、経済的理由により就学が困難となった幼児、児童及び生徒に対する教育の機会の確保並びに私立高等学校等の安定的かつ継続的な教育環境の整備に資するための事業に要する経費の財源に充てる。</t>
    <rPh sb="0" eb="3">
      <t>ケイザイテキ</t>
    </rPh>
    <rPh sb="3" eb="5">
      <t>リユウ</t>
    </rPh>
    <rPh sb="8" eb="10">
      <t>シュウガク</t>
    </rPh>
    <rPh sb="11" eb="13">
      <t>コンナン</t>
    </rPh>
    <rPh sb="14" eb="16">
      <t>コウトウ</t>
    </rPh>
    <rPh sb="16" eb="18">
      <t>ガッコウ</t>
    </rPh>
    <rPh sb="18" eb="19">
      <t>ナド</t>
    </rPh>
    <rPh sb="20" eb="22">
      <t>セイト</t>
    </rPh>
    <rPh sb="22" eb="23">
      <t>ナラ</t>
    </rPh>
    <rPh sb="25" eb="27">
      <t>ヘイセイ</t>
    </rPh>
    <rPh sb="29" eb="30">
      <t>ネン</t>
    </rPh>
    <rPh sb="30" eb="32">
      <t>トウホク</t>
    </rPh>
    <rPh sb="32" eb="34">
      <t>チホウ</t>
    </rPh>
    <rPh sb="34" eb="37">
      <t>タイヘイヨウ</t>
    </rPh>
    <rPh sb="37" eb="38">
      <t>オキ</t>
    </rPh>
    <rPh sb="38" eb="40">
      <t>ジシン</t>
    </rPh>
    <rPh sb="40" eb="41">
      <t>オヨ</t>
    </rPh>
    <rPh sb="42" eb="44">
      <t>ツナミ</t>
    </rPh>
    <rPh sb="47" eb="49">
      <t>ヒガイ</t>
    </rPh>
    <rPh sb="50" eb="51">
      <t>ウ</t>
    </rPh>
    <rPh sb="53" eb="56">
      <t>ケイザイテキ</t>
    </rPh>
    <rPh sb="56" eb="58">
      <t>リユウ</t>
    </rPh>
    <rPh sb="61" eb="63">
      <t>シュウガク</t>
    </rPh>
    <rPh sb="64" eb="66">
      <t>コンナン</t>
    </rPh>
    <rPh sb="70" eb="72">
      <t>ヨウジ</t>
    </rPh>
    <rPh sb="73" eb="75">
      <t>ジドウ</t>
    </rPh>
    <rPh sb="75" eb="76">
      <t>オヨ</t>
    </rPh>
    <rPh sb="77" eb="79">
      <t>セイト</t>
    </rPh>
    <rPh sb="80" eb="81">
      <t>タイ</t>
    </rPh>
    <rPh sb="83" eb="85">
      <t>キョウイク</t>
    </rPh>
    <rPh sb="86" eb="88">
      <t>キカイ</t>
    </rPh>
    <rPh sb="89" eb="91">
      <t>カクホ</t>
    </rPh>
    <rPh sb="91" eb="92">
      <t>ナラ</t>
    </rPh>
    <rPh sb="94" eb="96">
      <t>シリツ</t>
    </rPh>
    <rPh sb="96" eb="98">
      <t>コウトウ</t>
    </rPh>
    <rPh sb="98" eb="100">
      <t>ガッコウ</t>
    </rPh>
    <rPh sb="100" eb="101">
      <t>ナド</t>
    </rPh>
    <rPh sb="102" eb="105">
      <t>アンテイテキ</t>
    </rPh>
    <rPh sb="107" eb="110">
      <t>ケイゾクテキ</t>
    </rPh>
    <rPh sb="111" eb="113">
      <t>キョウイク</t>
    </rPh>
    <rPh sb="113" eb="115">
      <t>カンキョウ</t>
    </rPh>
    <rPh sb="116" eb="118">
      <t>セイビ</t>
    </rPh>
    <rPh sb="119" eb="120">
      <t>シ</t>
    </rPh>
    <rPh sb="125" eb="127">
      <t>ジギョウ</t>
    </rPh>
    <rPh sb="128" eb="129">
      <t>ヨウ</t>
    </rPh>
    <rPh sb="131" eb="133">
      <t>ケイヒ</t>
    </rPh>
    <rPh sb="134" eb="136">
      <t>ザイゲン</t>
    </rPh>
    <rPh sb="137" eb="138">
      <t>ア</t>
    </rPh>
    <phoneticPr fontId="1"/>
  </si>
  <si>
    <t>秋田県生徒等修学支援臨時対策基金</t>
    <rPh sb="0" eb="3">
      <t>アキタケン</t>
    </rPh>
    <rPh sb="3" eb="6">
      <t>セイトトウ</t>
    </rPh>
    <rPh sb="6" eb="10">
      <t>シュウガクシエン</t>
    </rPh>
    <rPh sb="10" eb="12">
      <t>リンジ</t>
    </rPh>
    <rPh sb="12" eb="14">
      <t>タイサク</t>
    </rPh>
    <rPh sb="14" eb="16">
      <t>キキン</t>
    </rPh>
    <phoneticPr fontId="1"/>
  </si>
  <si>
    <t>私立高等学校の授業料及び入学料の減免並びに高等学校等の生徒に対する奨学金の貸与、東日本大震災の被災者に係る助成等</t>
    <rPh sb="0" eb="2">
      <t>シリツ</t>
    </rPh>
    <rPh sb="2" eb="4">
      <t>コウトウ</t>
    </rPh>
    <rPh sb="4" eb="6">
      <t>ガッコウ</t>
    </rPh>
    <rPh sb="7" eb="10">
      <t>ジュギョウリョウ</t>
    </rPh>
    <rPh sb="10" eb="11">
      <t>オヨ</t>
    </rPh>
    <rPh sb="12" eb="15">
      <t>ニュウガクリョウ</t>
    </rPh>
    <rPh sb="16" eb="18">
      <t>ゲンメン</t>
    </rPh>
    <rPh sb="18" eb="19">
      <t>ナラ</t>
    </rPh>
    <rPh sb="21" eb="23">
      <t>コウトウ</t>
    </rPh>
    <rPh sb="23" eb="25">
      <t>ガッコウ</t>
    </rPh>
    <rPh sb="25" eb="26">
      <t>トウ</t>
    </rPh>
    <rPh sb="27" eb="29">
      <t>セイト</t>
    </rPh>
    <rPh sb="30" eb="31">
      <t>タイ</t>
    </rPh>
    <rPh sb="33" eb="36">
      <t>ショウガクキン</t>
    </rPh>
    <rPh sb="37" eb="39">
      <t>タイヨ</t>
    </rPh>
    <rPh sb="40" eb="43">
      <t>ヒガシニホン</t>
    </rPh>
    <rPh sb="43" eb="46">
      <t>ダイシンサイ</t>
    </rPh>
    <rPh sb="47" eb="50">
      <t>ヒサイシャ</t>
    </rPh>
    <rPh sb="51" eb="52">
      <t>カカ</t>
    </rPh>
    <rPh sb="53" eb="56">
      <t>ジョセイトウ</t>
    </rPh>
    <phoneticPr fontId="1"/>
  </si>
  <si>
    <t>山形県高等学校等修学支援基金</t>
    <rPh sb="0" eb="3">
      <t>ヤマガタケン</t>
    </rPh>
    <rPh sb="3" eb="5">
      <t>コウトウ</t>
    </rPh>
    <rPh sb="5" eb="8">
      <t>ガッコウトウ</t>
    </rPh>
    <rPh sb="8" eb="10">
      <t>シュウガク</t>
    </rPh>
    <rPh sb="10" eb="12">
      <t>シエン</t>
    </rPh>
    <rPh sb="12" eb="14">
      <t>キキン</t>
    </rPh>
    <phoneticPr fontId="1"/>
  </si>
  <si>
    <t>経済的理由により高等学校等での修学が困難な生徒の教育の機会の確保に資する事業</t>
    <rPh sb="0" eb="3">
      <t>ケイザイテキ</t>
    </rPh>
    <rPh sb="3" eb="5">
      <t>リユウ</t>
    </rPh>
    <rPh sb="8" eb="10">
      <t>コウトウ</t>
    </rPh>
    <rPh sb="10" eb="12">
      <t>ガッコウ</t>
    </rPh>
    <rPh sb="12" eb="13">
      <t>トウ</t>
    </rPh>
    <rPh sb="15" eb="17">
      <t>シュウガク</t>
    </rPh>
    <rPh sb="18" eb="20">
      <t>コンナン</t>
    </rPh>
    <rPh sb="21" eb="23">
      <t>セイト</t>
    </rPh>
    <rPh sb="24" eb="26">
      <t>キョウイク</t>
    </rPh>
    <rPh sb="27" eb="29">
      <t>キカイ</t>
    </rPh>
    <rPh sb="30" eb="32">
      <t>カクホ</t>
    </rPh>
    <rPh sb="33" eb="34">
      <t>シ</t>
    </rPh>
    <rPh sb="36" eb="38">
      <t>ジギョウ</t>
    </rPh>
    <phoneticPr fontId="1"/>
  </si>
  <si>
    <t>茨城県高校生修学・被災児童生徒就学等支援基金条例</t>
    <phoneticPr fontId="1"/>
  </si>
  <si>
    <t>群馬県高校生等修学支援基金</t>
    <rPh sb="0" eb="3">
      <t>グンマケン</t>
    </rPh>
    <rPh sb="3" eb="5">
      <t>コウコウ</t>
    </rPh>
    <rPh sb="5" eb="7">
      <t>セイトウ</t>
    </rPh>
    <rPh sb="7" eb="9">
      <t>シュウガク</t>
    </rPh>
    <rPh sb="9" eb="11">
      <t>シエン</t>
    </rPh>
    <rPh sb="11" eb="13">
      <t>キキン</t>
    </rPh>
    <phoneticPr fontId="1"/>
  </si>
  <si>
    <t>経済的理由により修学が困難な高等学校等の生徒の教育機会の確保を図る。</t>
    <rPh sb="0" eb="3">
      <t>ケイザイテキ</t>
    </rPh>
    <rPh sb="3" eb="5">
      <t>リユウ</t>
    </rPh>
    <rPh sb="8" eb="10">
      <t>シュウガク</t>
    </rPh>
    <rPh sb="11" eb="13">
      <t>コンナン</t>
    </rPh>
    <rPh sb="14" eb="16">
      <t>コウトウ</t>
    </rPh>
    <rPh sb="16" eb="18">
      <t>ガッコウ</t>
    </rPh>
    <rPh sb="18" eb="19">
      <t>トウ</t>
    </rPh>
    <rPh sb="20" eb="22">
      <t>セイト</t>
    </rPh>
    <rPh sb="23" eb="25">
      <t>キョウイク</t>
    </rPh>
    <rPh sb="25" eb="27">
      <t>キカイ</t>
    </rPh>
    <rPh sb="28" eb="30">
      <t>カクホ</t>
    </rPh>
    <rPh sb="31" eb="32">
      <t>ハカ</t>
    </rPh>
    <phoneticPr fontId="1"/>
  </si>
  <si>
    <t>栃木県高等学校等修学支援基金</t>
    <rPh sb="0" eb="3">
      <t>トチギケン</t>
    </rPh>
    <rPh sb="3" eb="5">
      <t>コウトウ</t>
    </rPh>
    <rPh sb="5" eb="8">
      <t>ガッコウトウ</t>
    </rPh>
    <rPh sb="8" eb="10">
      <t>シュウガク</t>
    </rPh>
    <rPh sb="10" eb="12">
      <t>シエン</t>
    </rPh>
    <rPh sb="12" eb="14">
      <t>キキン</t>
    </rPh>
    <phoneticPr fontId="1"/>
  </si>
  <si>
    <t>経済的理由により高等学校等における修学が困難な者への修学を支援する事業</t>
    <rPh sb="0" eb="3">
      <t>ケイザイテキ</t>
    </rPh>
    <rPh sb="3" eb="5">
      <t>リユウ</t>
    </rPh>
    <rPh sb="8" eb="10">
      <t>コウトウ</t>
    </rPh>
    <rPh sb="10" eb="13">
      <t>ガッコウトウ</t>
    </rPh>
    <rPh sb="17" eb="19">
      <t>シュウガク</t>
    </rPh>
    <rPh sb="20" eb="22">
      <t>コンナン</t>
    </rPh>
    <rPh sb="23" eb="24">
      <t>モノ</t>
    </rPh>
    <rPh sb="26" eb="28">
      <t>シュウガク</t>
    </rPh>
    <rPh sb="29" eb="31">
      <t>シエン</t>
    </rPh>
    <rPh sb="33" eb="35">
      <t>ジギョウ</t>
    </rPh>
    <phoneticPr fontId="1"/>
  </si>
  <si>
    <t>東日本大震災により就学等が困難となった児童生徒の授業料等を減免した私立学校に対し、補助を実施する。</t>
    <rPh sb="9" eb="11">
      <t>シュウガク</t>
    </rPh>
    <rPh sb="11" eb="12">
      <t>トウ</t>
    </rPh>
    <rPh sb="13" eb="15">
      <t>コンナン</t>
    </rPh>
    <rPh sb="19" eb="21">
      <t>ジドウ</t>
    </rPh>
    <rPh sb="21" eb="23">
      <t>セイト</t>
    </rPh>
    <rPh sb="24" eb="27">
      <t>ジュギョウリョウ</t>
    </rPh>
    <rPh sb="27" eb="28">
      <t>トウ</t>
    </rPh>
    <rPh sb="29" eb="31">
      <t>ゲンメン</t>
    </rPh>
    <rPh sb="33" eb="35">
      <t>シリツ</t>
    </rPh>
    <rPh sb="35" eb="37">
      <t>ガッコウ</t>
    </rPh>
    <rPh sb="38" eb="39">
      <t>タイ</t>
    </rPh>
    <rPh sb="41" eb="43">
      <t>ホジョ</t>
    </rPh>
    <rPh sb="44" eb="46">
      <t>ジッシ</t>
    </rPh>
    <phoneticPr fontId="1"/>
  </si>
  <si>
    <t>東京都高等学校等生徒修学支援基金</t>
    <rPh sb="0" eb="3">
      <t>トウキョウト</t>
    </rPh>
    <rPh sb="3" eb="5">
      <t>コウトウ</t>
    </rPh>
    <rPh sb="5" eb="7">
      <t>ガッコウ</t>
    </rPh>
    <rPh sb="7" eb="8">
      <t>トウ</t>
    </rPh>
    <rPh sb="8" eb="10">
      <t>セイト</t>
    </rPh>
    <rPh sb="10" eb="12">
      <t>シュウガク</t>
    </rPh>
    <rPh sb="12" eb="14">
      <t>シエン</t>
    </rPh>
    <rPh sb="14" eb="16">
      <t>キキン</t>
    </rPh>
    <phoneticPr fontId="1"/>
  </si>
  <si>
    <t>東日本大審査により、経済的理由で就学等が困難となった幼児児童生徒に対する緊急的就学支援</t>
    <rPh sb="0" eb="1">
      <t>ヒガシ</t>
    </rPh>
    <rPh sb="1" eb="3">
      <t>ニホン</t>
    </rPh>
    <rPh sb="3" eb="4">
      <t>ダイ</t>
    </rPh>
    <rPh sb="4" eb="6">
      <t>シンサ</t>
    </rPh>
    <rPh sb="10" eb="13">
      <t>ケイザイテキ</t>
    </rPh>
    <rPh sb="13" eb="15">
      <t>リユウ</t>
    </rPh>
    <rPh sb="16" eb="18">
      <t>シュウガク</t>
    </rPh>
    <rPh sb="18" eb="19">
      <t>トウ</t>
    </rPh>
    <rPh sb="20" eb="22">
      <t>コンナン</t>
    </rPh>
    <rPh sb="26" eb="28">
      <t>ヨウジ</t>
    </rPh>
    <rPh sb="28" eb="30">
      <t>ジドウ</t>
    </rPh>
    <rPh sb="30" eb="32">
      <t>セイト</t>
    </rPh>
    <rPh sb="33" eb="34">
      <t>タイ</t>
    </rPh>
    <rPh sb="36" eb="39">
      <t>キンキュウテキ</t>
    </rPh>
    <rPh sb="39" eb="41">
      <t>シュウガク</t>
    </rPh>
    <rPh sb="41" eb="43">
      <t>シエン</t>
    </rPh>
    <phoneticPr fontId="1"/>
  </si>
  <si>
    <t>神奈川県高校生修学支援等基金</t>
    <rPh sb="0" eb="4">
      <t>カナガワケン</t>
    </rPh>
    <rPh sb="4" eb="6">
      <t>コウコウ</t>
    </rPh>
    <rPh sb="6" eb="7">
      <t>セイ</t>
    </rPh>
    <rPh sb="7" eb="8">
      <t>シュウ</t>
    </rPh>
    <rPh sb="8" eb="9">
      <t>ガク</t>
    </rPh>
    <rPh sb="9" eb="11">
      <t>シエン</t>
    </rPh>
    <rPh sb="11" eb="12">
      <t>トウ</t>
    </rPh>
    <rPh sb="12" eb="14">
      <t>キキン</t>
    </rPh>
    <phoneticPr fontId="1"/>
  </si>
  <si>
    <t>富山県高等学校生徒修学等支援臨時特例基金</t>
    <rPh sb="0" eb="3">
      <t>トヤマケン</t>
    </rPh>
    <rPh sb="3" eb="5">
      <t>コウトウ</t>
    </rPh>
    <rPh sb="5" eb="7">
      <t>ガッコウ</t>
    </rPh>
    <rPh sb="7" eb="9">
      <t>セイト</t>
    </rPh>
    <rPh sb="9" eb="12">
      <t>シュウガクトウ</t>
    </rPh>
    <rPh sb="12" eb="14">
      <t>シエン</t>
    </rPh>
    <rPh sb="14" eb="16">
      <t>リンジ</t>
    </rPh>
    <rPh sb="16" eb="18">
      <t>トクレイ</t>
    </rPh>
    <rPh sb="18" eb="20">
      <t>キキン</t>
    </rPh>
    <phoneticPr fontId="1"/>
  </si>
  <si>
    <t>被災した幼児、児童又は生徒の就園、就学等を支援し、もって教育の機会の確保に資する。</t>
    <rPh sb="0" eb="2">
      <t>ヒサイ</t>
    </rPh>
    <rPh sb="4" eb="6">
      <t>ヨウジ</t>
    </rPh>
    <rPh sb="7" eb="9">
      <t>ジドウ</t>
    </rPh>
    <rPh sb="9" eb="10">
      <t>マタ</t>
    </rPh>
    <rPh sb="11" eb="13">
      <t>セイト</t>
    </rPh>
    <rPh sb="14" eb="16">
      <t>シュウエン</t>
    </rPh>
    <rPh sb="17" eb="20">
      <t>シュウガクトウ</t>
    </rPh>
    <rPh sb="21" eb="23">
      <t>シエン</t>
    </rPh>
    <rPh sb="28" eb="30">
      <t>キョウイク</t>
    </rPh>
    <rPh sb="31" eb="33">
      <t>キカイ</t>
    </rPh>
    <rPh sb="34" eb="36">
      <t>カクホ</t>
    </rPh>
    <rPh sb="37" eb="38">
      <t>シ</t>
    </rPh>
    <phoneticPr fontId="1"/>
  </si>
  <si>
    <t>東日本大震災により修学が困難な高等学校等の生徒等に対して授業料及び入学金の減免並びに奨学資金の貸与を行う事業その他修学を支援する事業</t>
    <rPh sb="0" eb="1">
      <t>ヒガシ</t>
    </rPh>
    <rPh sb="1" eb="3">
      <t>ニッポン</t>
    </rPh>
    <rPh sb="3" eb="6">
      <t>ダイシンサイ</t>
    </rPh>
    <phoneticPr fontId="1"/>
  </si>
  <si>
    <t>山梨県高校生修学支援等基金</t>
    <rPh sb="0" eb="3">
      <t>ヤマナシケン</t>
    </rPh>
    <rPh sb="3" eb="6">
      <t>コウコウセイ</t>
    </rPh>
    <rPh sb="6" eb="8">
      <t>シュウガク</t>
    </rPh>
    <rPh sb="8" eb="10">
      <t>シエン</t>
    </rPh>
    <rPh sb="10" eb="11">
      <t>トウ</t>
    </rPh>
    <rPh sb="11" eb="13">
      <t>キキン</t>
    </rPh>
    <phoneticPr fontId="1"/>
  </si>
  <si>
    <t>長野県高校生修学支援基金</t>
    <rPh sb="0" eb="3">
      <t>ナガノケン</t>
    </rPh>
    <rPh sb="3" eb="6">
      <t>コウコウセイ</t>
    </rPh>
    <rPh sb="6" eb="8">
      <t>シュウガク</t>
    </rPh>
    <rPh sb="8" eb="10">
      <t>シエン</t>
    </rPh>
    <rPh sb="10" eb="12">
      <t>キキン</t>
    </rPh>
    <phoneticPr fontId="1"/>
  </si>
  <si>
    <t>被災幼児就園支援事業、被災児童生徒就学援助事業、被災児童生徒等特別支援教育就学奨励事業及び私立学校授業料等減免事業</t>
    <rPh sb="0" eb="2">
      <t>ヒサイ</t>
    </rPh>
    <rPh sb="2" eb="4">
      <t>ヨウジ</t>
    </rPh>
    <rPh sb="4" eb="6">
      <t>シュウエン</t>
    </rPh>
    <rPh sb="6" eb="8">
      <t>シエン</t>
    </rPh>
    <rPh sb="8" eb="10">
      <t>ジギョウ</t>
    </rPh>
    <rPh sb="11" eb="13">
      <t>ヒサイ</t>
    </rPh>
    <rPh sb="13" eb="15">
      <t>ジドウ</t>
    </rPh>
    <rPh sb="15" eb="17">
      <t>セイト</t>
    </rPh>
    <rPh sb="17" eb="19">
      <t>シュウガク</t>
    </rPh>
    <rPh sb="19" eb="21">
      <t>エンジョ</t>
    </rPh>
    <rPh sb="21" eb="23">
      <t>ジギョウ</t>
    </rPh>
    <rPh sb="24" eb="26">
      <t>ヒサイ</t>
    </rPh>
    <rPh sb="26" eb="28">
      <t>ジドウ</t>
    </rPh>
    <rPh sb="28" eb="30">
      <t>セイト</t>
    </rPh>
    <rPh sb="30" eb="31">
      <t>トウ</t>
    </rPh>
    <rPh sb="31" eb="33">
      <t>トクベツ</t>
    </rPh>
    <rPh sb="33" eb="35">
      <t>シエン</t>
    </rPh>
    <rPh sb="35" eb="37">
      <t>キョウイク</t>
    </rPh>
    <rPh sb="37" eb="39">
      <t>シュウガク</t>
    </rPh>
    <rPh sb="39" eb="41">
      <t>ショウレイ</t>
    </rPh>
    <rPh sb="41" eb="43">
      <t>ジギョウ</t>
    </rPh>
    <rPh sb="43" eb="44">
      <t>オヨ</t>
    </rPh>
    <rPh sb="45" eb="47">
      <t>シリツ</t>
    </rPh>
    <rPh sb="47" eb="49">
      <t>ガッコウ</t>
    </rPh>
    <rPh sb="49" eb="52">
      <t>ジュギョウリョウ</t>
    </rPh>
    <rPh sb="52" eb="53">
      <t>トウ</t>
    </rPh>
    <rPh sb="53" eb="55">
      <t>ゲンメン</t>
    </rPh>
    <rPh sb="55" eb="57">
      <t>ジギョウ</t>
    </rPh>
    <phoneticPr fontId="1"/>
  </si>
  <si>
    <t>岐阜県高等学校授業料減免事業等支援臨時特例基金</t>
    <rPh sb="0" eb="3">
      <t>ギフケン</t>
    </rPh>
    <rPh sb="3" eb="5">
      <t>コウトウ</t>
    </rPh>
    <rPh sb="5" eb="7">
      <t>ガッコウ</t>
    </rPh>
    <rPh sb="7" eb="10">
      <t>ジュギョウリョウ</t>
    </rPh>
    <rPh sb="10" eb="12">
      <t>ゲンメン</t>
    </rPh>
    <rPh sb="12" eb="14">
      <t>ジギョウ</t>
    </rPh>
    <rPh sb="14" eb="15">
      <t>トウ</t>
    </rPh>
    <rPh sb="15" eb="17">
      <t>シエン</t>
    </rPh>
    <rPh sb="17" eb="19">
      <t>リンジ</t>
    </rPh>
    <rPh sb="19" eb="21">
      <t>トクレイ</t>
    </rPh>
    <rPh sb="21" eb="23">
      <t>キキン</t>
    </rPh>
    <phoneticPr fontId="1"/>
  </si>
  <si>
    <t>東日本大震災により被災し、経済的理由により就学が困難な幼児、児童又は生徒に対する就学支援することにより就学の機会の確保を図る。</t>
    <rPh sb="0" eb="1">
      <t>ヒガシ</t>
    </rPh>
    <rPh sb="1" eb="3">
      <t>ニホン</t>
    </rPh>
    <rPh sb="3" eb="6">
      <t>ダイシンサイ</t>
    </rPh>
    <rPh sb="9" eb="11">
      <t>ヒサイ</t>
    </rPh>
    <rPh sb="13" eb="16">
      <t>ケイザイテキ</t>
    </rPh>
    <rPh sb="16" eb="18">
      <t>リユウ</t>
    </rPh>
    <rPh sb="21" eb="23">
      <t>シュウガク</t>
    </rPh>
    <rPh sb="24" eb="26">
      <t>コンナン</t>
    </rPh>
    <rPh sb="27" eb="29">
      <t>ヨウジ</t>
    </rPh>
    <rPh sb="30" eb="32">
      <t>ジドウ</t>
    </rPh>
    <rPh sb="32" eb="33">
      <t>マタ</t>
    </rPh>
    <rPh sb="34" eb="36">
      <t>セイト</t>
    </rPh>
    <rPh sb="37" eb="38">
      <t>タイ</t>
    </rPh>
    <rPh sb="40" eb="42">
      <t>シュウガク</t>
    </rPh>
    <rPh sb="42" eb="44">
      <t>シエン</t>
    </rPh>
    <rPh sb="51" eb="53">
      <t>シュウガク</t>
    </rPh>
    <rPh sb="54" eb="56">
      <t>キカイ</t>
    </rPh>
    <rPh sb="57" eb="59">
      <t>カクホ</t>
    </rPh>
    <rPh sb="60" eb="61">
      <t>ハカ</t>
    </rPh>
    <phoneticPr fontId="1"/>
  </si>
  <si>
    <t>静岡県高校生修学支援基金</t>
    <phoneticPr fontId="18"/>
  </si>
  <si>
    <t>三重県高校生修学支援臨時特例基金</t>
    <rPh sb="0" eb="3">
      <t>ミエケン</t>
    </rPh>
    <rPh sb="3" eb="6">
      <t>コウコウセイ</t>
    </rPh>
    <rPh sb="6" eb="8">
      <t>シュウガク</t>
    </rPh>
    <rPh sb="8" eb="10">
      <t>シエン</t>
    </rPh>
    <rPh sb="10" eb="12">
      <t>リンジ</t>
    </rPh>
    <rPh sb="12" eb="14">
      <t>トクレイ</t>
    </rPh>
    <rPh sb="14" eb="16">
      <t>キキン</t>
    </rPh>
    <phoneticPr fontId="1"/>
  </si>
  <si>
    <t>国から交付される高等学校授業料減免事業等支援臨時特例交付金及び被災児童生徒就学支援等臨時特例交付金により、経済的な理由により高等学校等における修学が困難な者の教育機会の確保に資する</t>
    <phoneticPr fontId="1"/>
  </si>
  <si>
    <t>東日本大震災（平成二十三年三月十一日に発生した東北地方太平洋沖地震及びこれに伴う原子力発電所の事故による災害をいう。）により被害を受けた者であって経済的な理由により就学が困難なものの教育の機会を確保するために実施する就学の支援に係る事業</t>
    <phoneticPr fontId="1"/>
  </si>
  <si>
    <t>滋賀県高等学校授業料減免事業等支援臨時特例基金</t>
    <phoneticPr fontId="1"/>
  </si>
  <si>
    <t>東日本大震災により被害を受け、修学等が困難となった生徒等に対する支援</t>
    <phoneticPr fontId="1"/>
  </si>
  <si>
    <t>大阪府高校生修学等支援基金</t>
    <phoneticPr fontId="1"/>
  </si>
  <si>
    <t>経済的理由によって修学が困難な高等学校等の生徒の教育の機会の確保に資するとともに、東日本大震災の被災者で経済的理由によって就学等が困難となった児童、生徒等を支援する</t>
  </si>
  <si>
    <t>奈良県高等学校等修学等支援基金</t>
    <phoneticPr fontId="1"/>
  </si>
  <si>
    <t>基金を造成、活用し、東日本大震災により被災し、経済的理由により就学困難な幼児、児童又は生徒の教育機会の確保に資する。</t>
    <rPh sb="6" eb="8">
      <t>カツヨウ</t>
    </rPh>
    <phoneticPr fontId="1"/>
  </si>
  <si>
    <t>和歌山県高等学校等修学支援対策基金</t>
    <rPh sb="0" eb="4">
      <t>ワカヤマケン</t>
    </rPh>
    <rPh sb="4" eb="6">
      <t>コウトウ</t>
    </rPh>
    <rPh sb="6" eb="8">
      <t>ガッコウ</t>
    </rPh>
    <rPh sb="8" eb="9">
      <t>トウ</t>
    </rPh>
    <rPh sb="9" eb="11">
      <t>シュウガク</t>
    </rPh>
    <rPh sb="11" eb="13">
      <t>シエン</t>
    </rPh>
    <rPh sb="13" eb="15">
      <t>タイサク</t>
    </rPh>
    <rPh sb="15" eb="17">
      <t>キキン</t>
    </rPh>
    <phoneticPr fontId="1"/>
  </si>
  <si>
    <t>東日本大震災により被災した私立の学校の在学する幼児、児童又は生徒の授業料等の減免措置に係る事業、高等学校に在学する生徒に係る奨学金事業その他幼児、児童又は生徒の教育機会の確保に資するための事業</t>
    <rPh sb="0" eb="3">
      <t>ヒガシニッポン</t>
    </rPh>
    <rPh sb="3" eb="6">
      <t>ダイシンサイ</t>
    </rPh>
    <rPh sb="9" eb="11">
      <t>ヒサイ</t>
    </rPh>
    <rPh sb="13" eb="15">
      <t>ワタクシリツ</t>
    </rPh>
    <rPh sb="16" eb="18">
      <t>ガッコウ</t>
    </rPh>
    <rPh sb="19" eb="21">
      <t>ザイガク</t>
    </rPh>
    <rPh sb="23" eb="25">
      <t>ヨウジ</t>
    </rPh>
    <rPh sb="26" eb="28">
      <t>ジドウ</t>
    </rPh>
    <rPh sb="28" eb="29">
      <t>マタ</t>
    </rPh>
    <rPh sb="30" eb="32">
      <t>セイト</t>
    </rPh>
    <rPh sb="33" eb="36">
      <t>ジュギョウリョウ</t>
    </rPh>
    <rPh sb="36" eb="37">
      <t>トウ</t>
    </rPh>
    <rPh sb="38" eb="40">
      <t>ゲンメン</t>
    </rPh>
    <rPh sb="40" eb="42">
      <t>ソチ</t>
    </rPh>
    <rPh sb="43" eb="44">
      <t>カカ</t>
    </rPh>
    <rPh sb="45" eb="47">
      <t>ジギョウ</t>
    </rPh>
    <rPh sb="48" eb="50">
      <t>コウトウ</t>
    </rPh>
    <rPh sb="50" eb="52">
      <t>ガッコウ</t>
    </rPh>
    <rPh sb="53" eb="55">
      <t>ザイガク</t>
    </rPh>
    <rPh sb="57" eb="59">
      <t>セイト</t>
    </rPh>
    <rPh sb="60" eb="61">
      <t>カカ</t>
    </rPh>
    <rPh sb="62" eb="65">
      <t>ショウガクキン</t>
    </rPh>
    <rPh sb="65" eb="67">
      <t>ジギョウ</t>
    </rPh>
    <rPh sb="69" eb="70">
      <t>タ</t>
    </rPh>
    <rPh sb="70" eb="72">
      <t>ヨウジ</t>
    </rPh>
    <rPh sb="73" eb="75">
      <t>ジドウ</t>
    </rPh>
    <rPh sb="75" eb="76">
      <t>マタ</t>
    </rPh>
    <rPh sb="77" eb="79">
      <t>セイト</t>
    </rPh>
    <rPh sb="80" eb="82">
      <t>キョウイク</t>
    </rPh>
    <rPh sb="82" eb="84">
      <t>キカイ</t>
    </rPh>
    <rPh sb="85" eb="87">
      <t>カクホ</t>
    </rPh>
    <rPh sb="88" eb="89">
      <t>シ</t>
    </rPh>
    <rPh sb="94" eb="96">
      <t>ジギョウ</t>
    </rPh>
    <phoneticPr fontId="1"/>
  </si>
  <si>
    <t>鳥取県授業料減免・奨学金等基金</t>
    <phoneticPr fontId="1"/>
  </si>
  <si>
    <t>島根県高等学校奨学金事業等支援臨時特例基金条例</t>
    <rPh sb="0" eb="3">
      <t>シマネケン</t>
    </rPh>
    <rPh sb="3" eb="5">
      <t>コウトウ</t>
    </rPh>
    <rPh sb="5" eb="7">
      <t>ガッコウ</t>
    </rPh>
    <rPh sb="7" eb="10">
      <t>ショウガクキン</t>
    </rPh>
    <rPh sb="10" eb="12">
      <t>ジギョウ</t>
    </rPh>
    <rPh sb="12" eb="13">
      <t>トウ</t>
    </rPh>
    <rPh sb="13" eb="15">
      <t>シエン</t>
    </rPh>
    <rPh sb="15" eb="17">
      <t>リンジ</t>
    </rPh>
    <rPh sb="17" eb="19">
      <t>トクレイ</t>
    </rPh>
    <rPh sb="19" eb="21">
      <t>キキン</t>
    </rPh>
    <rPh sb="21" eb="23">
      <t>ジョウレイ</t>
    </rPh>
    <phoneticPr fontId="1"/>
  </si>
  <si>
    <t>東日本大震災により被災した児童、生徒等に係る就学の援助等を行う</t>
    <rPh sb="0" eb="3">
      <t>ヒガシニホン</t>
    </rPh>
    <rPh sb="3" eb="6">
      <t>ダイシンサイ</t>
    </rPh>
    <rPh sb="9" eb="11">
      <t>ヒサイ</t>
    </rPh>
    <rPh sb="13" eb="15">
      <t>ジドウ</t>
    </rPh>
    <rPh sb="16" eb="18">
      <t>セイト</t>
    </rPh>
    <rPh sb="18" eb="19">
      <t>トウ</t>
    </rPh>
    <rPh sb="20" eb="21">
      <t>カカ</t>
    </rPh>
    <rPh sb="22" eb="24">
      <t>シュウガク</t>
    </rPh>
    <rPh sb="25" eb="27">
      <t>エンジョ</t>
    </rPh>
    <rPh sb="27" eb="28">
      <t>トウ</t>
    </rPh>
    <rPh sb="29" eb="30">
      <t>オコナ</t>
    </rPh>
    <phoneticPr fontId="1"/>
  </si>
  <si>
    <t>岡山県高等学校授業料減免事業等支援臨時特例基金</t>
    <rPh sb="0" eb="3">
      <t>オカヤマケン</t>
    </rPh>
    <rPh sb="3" eb="5">
      <t>コウトウ</t>
    </rPh>
    <rPh sb="5" eb="7">
      <t>ガッコウ</t>
    </rPh>
    <rPh sb="7" eb="10">
      <t>ジュギョウリョウ</t>
    </rPh>
    <rPh sb="10" eb="12">
      <t>ゲンメン</t>
    </rPh>
    <rPh sb="12" eb="14">
      <t>ジギョウ</t>
    </rPh>
    <rPh sb="14" eb="15">
      <t>トウ</t>
    </rPh>
    <rPh sb="15" eb="17">
      <t>シエン</t>
    </rPh>
    <rPh sb="17" eb="19">
      <t>リンジ</t>
    </rPh>
    <rPh sb="19" eb="21">
      <t>トクレイ</t>
    </rPh>
    <rPh sb="21" eb="23">
      <t>キキン</t>
    </rPh>
    <phoneticPr fontId="1"/>
  </si>
  <si>
    <t>東日本大震災によって就学が困難となった幼児、児童及び生徒に係る就学を支援する事業</t>
    <phoneticPr fontId="1"/>
  </si>
  <si>
    <t>広島県高等学校授業料減免等事業基金</t>
    <rPh sb="0" eb="3">
      <t>ヒロシマケン</t>
    </rPh>
    <rPh sb="3" eb="5">
      <t>コウトウ</t>
    </rPh>
    <rPh sb="5" eb="7">
      <t>ガッコウ</t>
    </rPh>
    <rPh sb="7" eb="10">
      <t>ジュギョウリョウ</t>
    </rPh>
    <rPh sb="10" eb="12">
      <t>ゲンメン</t>
    </rPh>
    <rPh sb="12" eb="13">
      <t>トウ</t>
    </rPh>
    <rPh sb="13" eb="15">
      <t>ジギョウ</t>
    </rPh>
    <rPh sb="15" eb="17">
      <t>キキン</t>
    </rPh>
    <phoneticPr fontId="1"/>
  </si>
  <si>
    <t>山口県高等学校授業料減免事業等臨時特例基金</t>
    <rPh sb="0" eb="3">
      <t>ヤマグチケン</t>
    </rPh>
    <rPh sb="3" eb="5">
      <t>コウトウ</t>
    </rPh>
    <rPh sb="5" eb="7">
      <t>ガッコウ</t>
    </rPh>
    <rPh sb="7" eb="10">
      <t>ジュギョウリョウ</t>
    </rPh>
    <rPh sb="10" eb="12">
      <t>ゲンメン</t>
    </rPh>
    <rPh sb="12" eb="14">
      <t>ジギョウ</t>
    </rPh>
    <rPh sb="14" eb="15">
      <t>トウ</t>
    </rPh>
    <rPh sb="15" eb="17">
      <t>リンジ</t>
    </rPh>
    <rPh sb="17" eb="19">
      <t>トクレイ</t>
    </rPh>
    <rPh sb="19" eb="21">
      <t>キキン</t>
    </rPh>
    <phoneticPr fontId="1"/>
  </si>
  <si>
    <t>東日本大震災（平成２３年３月１１日に発生した東北地方太平洋沖地震及びこれに伴う原子力発電所の事故による災害をいう。）により就学が困難となつた幼児、児童若しくは生徒に対する教育の機会の確保を図ること。</t>
    <rPh sb="0" eb="1">
      <t>ヒガシ</t>
    </rPh>
    <rPh sb="1" eb="3">
      <t>ニホン</t>
    </rPh>
    <rPh sb="3" eb="6">
      <t>ダイシンサイ</t>
    </rPh>
    <rPh sb="7" eb="9">
      <t>ヘイセイ</t>
    </rPh>
    <rPh sb="11" eb="12">
      <t>ネン</t>
    </rPh>
    <rPh sb="13" eb="14">
      <t>ガツ</t>
    </rPh>
    <rPh sb="16" eb="17">
      <t>ニチ</t>
    </rPh>
    <rPh sb="18" eb="20">
      <t>ハッセイ</t>
    </rPh>
    <rPh sb="22" eb="24">
      <t>トウホク</t>
    </rPh>
    <rPh sb="24" eb="26">
      <t>チホウ</t>
    </rPh>
    <rPh sb="26" eb="29">
      <t>タイヘイヨウ</t>
    </rPh>
    <rPh sb="29" eb="30">
      <t>オキ</t>
    </rPh>
    <rPh sb="30" eb="32">
      <t>ジシン</t>
    </rPh>
    <rPh sb="32" eb="33">
      <t>オヨ</t>
    </rPh>
    <rPh sb="37" eb="38">
      <t>トモナ</t>
    </rPh>
    <rPh sb="39" eb="42">
      <t>ゲンシリョク</t>
    </rPh>
    <rPh sb="42" eb="44">
      <t>ハツデン</t>
    </rPh>
    <rPh sb="44" eb="45">
      <t>ショ</t>
    </rPh>
    <rPh sb="46" eb="48">
      <t>ジコ</t>
    </rPh>
    <rPh sb="51" eb="53">
      <t>サイガイ</t>
    </rPh>
    <rPh sb="61" eb="63">
      <t>シュウガク</t>
    </rPh>
    <rPh sb="64" eb="66">
      <t>コンナン</t>
    </rPh>
    <rPh sb="70" eb="72">
      <t>ヨウジ</t>
    </rPh>
    <rPh sb="73" eb="75">
      <t>ジドウ</t>
    </rPh>
    <rPh sb="75" eb="76">
      <t>モ</t>
    </rPh>
    <rPh sb="79" eb="81">
      <t>セイト</t>
    </rPh>
    <rPh sb="82" eb="83">
      <t>タイ</t>
    </rPh>
    <rPh sb="85" eb="87">
      <t>キョウイク</t>
    </rPh>
    <rPh sb="88" eb="90">
      <t>キカイ</t>
    </rPh>
    <rPh sb="91" eb="93">
      <t>カクホ</t>
    </rPh>
    <rPh sb="94" eb="95">
      <t>ハカ</t>
    </rPh>
    <phoneticPr fontId="1"/>
  </si>
  <si>
    <t>徳島県高等学校等修学支援基金</t>
    <rPh sb="0" eb="3">
      <t>トクシマケン</t>
    </rPh>
    <rPh sb="3" eb="5">
      <t>コウトウ</t>
    </rPh>
    <rPh sb="5" eb="7">
      <t>ガッコウ</t>
    </rPh>
    <rPh sb="7" eb="8">
      <t>トウ</t>
    </rPh>
    <rPh sb="8" eb="10">
      <t>シュウガク</t>
    </rPh>
    <rPh sb="10" eb="12">
      <t>シエン</t>
    </rPh>
    <rPh sb="12" eb="14">
      <t>キキン</t>
    </rPh>
    <phoneticPr fontId="18"/>
  </si>
  <si>
    <t>東日本大震災により被災し，経済的理由により就学等が困難な幼児，児童及び生徒の教育の機会の確保に資する事業</t>
    <rPh sb="0" eb="1">
      <t>ヒガシ</t>
    </rPh>
    <rPh sb="1" eb="3">
      <t>ニホン</t>
    </rPh>
    <rPh sb="3" eb="6">
      <t>ダイシンサイ</t>
    </rPh>
    <rPh sb="9" eb="11">
      <t>ヒサイ</t>
    </rPh>
    <rPh sb="13" eb="16">
      <t>ケイザイテキ</t>
    </rPh>
    <rPh sb="16" eb="18">
      <t>リユウ</t>
    </rPh>
    <rPh sb="21" eb="23">
      <t>シュウガク</t>
    </rPh>
    <rPh sb="23" eb="24">
      <t>トウ</t>
    </rPh>
    <rPh sb="25" eb="27">
      <t>コンナン</t>
    </rPh>
    <rPh sb="28" eb="30">
      <t>ヨウジ</t>
    </rPh>
    <rPh sb="31" eb="33">
      <t>ジドウ</t>
    </rPh>
    <rPh sb="33" eb="34">
      <t>オヨ</t>
    </rPh>
    <rPh sb="35" eb="37">
      <t>セイト</t>
    </rPh>
    <rPh sb="38" eb="40">
      <t>キョウイク</t>
    </rPh>
    <rPh sb="41" eb="43">
      <t>キカイ</t>
    </rPh>
    <rPh sb="44" eb="46">
      <t>カクホ</t>
    </rPh>
    <rPh sb="47" eb="48">
      <t>シ</t>
    </rPh>
    <rPh sb="50" eb="52">
      <t>ジギョウ</t>
    </rPh>
    <phoneticPr fontId="18"/>
  </si>
  <si>
    <t>香川県高等学校等修学等支援基金（被災児童生徒就学支援等臨時特例交付金）</t>
    <rPh sb="0" eb="3">
      <t>カガワケン</t>
    </rPh>
    <rPh sb="3" eb="5">
      <t>コウトウ</t>
    </rPh>
    <rPh sb="5" eb="7">
      <t>ガッコウ</t>
    </rPh>
    <rPh sb="7" eb="8">
      <t>トウ</t>
    </rPh>
    <rPh sb="10" eb="11">
      <t>トウ</t>
    </rPh>
    <phoneticPr fontId="1"/>
  </si>
  <si>
    <t>東日本大震災により被災し、香川県内に転入学してきた者のうち経済的理由により就学困難な幼児、児童又は生徒への就学等支援</t>
    <rPh sb="13" eb="15">
      <t>カガワ</t>
    </rPh>
    <rPh sb="15" eb="17">
      <t>ケンナイ</t>
    </rPh>
    <rPh sb="18" eb="21">
      <t>テンニュウガク</t>
    </rPh>
    <rPh sb="25" eb="26">
      <t>シャ</t>
    </rPh>
    <rPh sb="53" eb="55">
      <t>シュウガク</t>
    </rPh>
    <rPh sb="55" eb="56">
      <t>トウ</t>
    </rPh>
    <rPh sb="56" eb="58">
      <t>シエン</t>
    </rPh>
    <phoneticPr fontId="1"/>
  </si>
  <si>
    <t>経済的理由によって修学が困難な生徒等の支援に要する経費に充当する。</t>
    <rPh sb="0" eb="3">
      <t>ケイザイテキ</t>
    </rPh>
    <rPh sb="3" eb="5">
      <t>リユウ</t>
    </rPh>
    <rPh sb="9" eb="11">
      <t>シュウガク</t>
    </rPh>
    <rPh sb="12" eb="14">
      <t>コンナン</t>
    </rPh>
    <rPh sb="15" eb="17">
      <t>セイト</t>
    </rPh>
    <rPh sb="17" eb="18">
      <t>トウ</t>
    </rPh>
    <rPh sb="19" eb="21">
      <t>シエン</t>
    </rPh>
    <rPh sb="22" eb="23">
      <t>ヨウ</t>
    </rPh>
    <rPh sb="25" eb="27">
      <t>ケイヒ</t>
    </rPh>
    <rPh sb="28" eb="30">
      <t>ジュウトウ</t>
    </rPh>
    <phoneticPr fontId="1"/>
  </si>
  <si>
    <t>長崎県高校生修学支援基金</t>
    <rPh sb="0" eb="3">
      <t>ナガサキケン</t>
    </rPh>
    <rPh sb="3" eb="5">
      <t>コウコウ</t>
    </rPh>
    <rPh sb="5" eb="6">
      <t>セイ</t>
    </rPh>
    <rPh sb="6" eb="8">
      <t>シュウガク</t>
    </rPh>
    <rPh sb="8" eb="10">
      <t>シエン</t>
    </rPh>
    <rPh sb="10" eb="12">
      <t>キキン</t>
    </rPh>
    <phoneticPr fontId="18"/>
  </si>
  <si>
    <t>私立高等学校授業料軽減制度及び高等学校奨学金制度を充実し、経済的な理由で修学困難な高等学校等の生徒の教育の機会を確保するとともに、東日本大震災等により被災した幼児、児童及び生徒に対する就学支援を行う。</t>
    <rPh sb="0" eb="2">
      <t>シリツ</t>
    </rPh>
    <rPh sb="2" eb="4">
      <t>コウトウ</t>
    </rPh>
    <rPh sb="4" eb="6">
      <t>ガッコウ</t>
    </rPh>
    <rPh sb="6" eb="8">
      <t>ジュギョウ</t>
    </rPh>
    <rPh sb="8" eb="9">
      <t>リョウ</t>
    </rPh>
    <rPh sb="9" eb="11">
      <t>ケイゲン</t>
    </rPh>
    <rPh sb="11" eb="13">
      <t>セイド</t>
    </rPh>
    <rPh sb="13" eb="14">
      <t>オヨ</t>
    </rPh>
    <rPh sb="15" eb="17">
      <t>コウトウ</t>
    </rPh>
    <rPh sb="17" eb="19">
      <t>ガッコウ</t>
    </rPh>
    <rPh sb="19" eb="22">
      <t>ショウガクキン</t>
    </rPh>
    <rPh sb="22" eb="24">
      <t>セイド</t>
    </rPh>
    <rPh sb="25" eb="27">
      <t>ジュウジツ</t>
    </rPh>
    <rPh sb="29" eb="32">
      <t>ケイザイテキ</t>
    </rPh>
    <rPh sb="33" eb="35">
      <t>リユウ</t>
    </rPh>
    <rPh sb="36" eb="38">
      <t>シュウガク</t>
    </rPh>
    <rPh sb="38" eb="40">
      <t>コンナン</t>
    </rPh>
    <rPh sb="41" eb="43">
      <t>コウトウ</t>
    </rPh>
    <rPh sb="43" eb="45">
      <t>ガッコウ</t>
    </rPh>
    <rPh sb="45" eb="46">
      <t>トウ</t>
    </rPh>
    <rPh sb="47" eb="49">
      <t>セイト</t>
    </rPh>
    <rPh sb="50" eb="52">
      <t>キョウイク</t>
    </rPh>
    <rPh sb="53" eb="55">
      <t>キカイ</t>
    </rPh>
    <rPh sb="56" eb="58">
      <t>カクホ</t>
    </rPh>
    <rPh sb="65" eb="66">
      <t>ヒガシ</t>
    </rPh>
    <rPh sb="66" eb="68">
      <t>ニホン</t>
    </rPh>
    <rPh sb="68" eb="71">
      <t>ダイシンサイ</t>
    </rPh>
    <rPh sb="71" eb="72">
      <t>トウ</t>
    </rPh>
    <rPh sb="75" eb="77">
      <t>ヒサイ</t>
    </rPh>
    <rPh sb="79" eb="81">
      <t>ヨウジ</t>
    </rPh>
    <rPh sb="82" eb="84">
      <t>ジドウ</t>
    </rPh>
    <rPh sb="84" eb="85">
      <t>オヨ</t>
    </rPh>
    <rPh sb="86" eb="88">
      <t>セイト</t>
    </rPh>
    <rPh sb="89" eb="90">
      <t>タイ</t>
    </rPh>
    <rPh sb="92" eb="94">
      <t>シュウガク</t>
    </rPh>
    <rPh sb="94" eb="96">
      <t>シエン</t>
    </rPh>
    <rPh sb="97" eb="98">
      <t>オコナ</t>
    </rPh>
    <phoneticPr fontId="18"/>
  </si>
  <si>
    <t>東日本大震災により被害を受け、経済的理由により修学が困難な幼児、児童及び生徒の教育の機会を確保する。</t>
    <rPh sb="0" eb="1">
      <t>ヒガシ</t>
    </rPh>
    <rPh sb="1" eb="3">
      <t>ニホン</t>
    </rPh>
    <rPh sb="3" eb="6">
      <t>ダイシンサイ</t>
    </rPh>
    <rPh sb="9" eb="11">
      <t>ヒガイ</t>
    </rPh>
    <rPh sb="12" eb="13">
      <t>ウ</t>
    </rPh>
    <rPh sb="15" eb="18">
      <t>ケイザイテキ</t>
    </rPh>
    <rPh sb="18" eb="20">
      <t>リユウ</t>
    </rPh>
    <rPh sb="23" eb="25">
      <t>シュウガク</t>
    </rPh>
    <rPh sb="26" eb="28">
      <t>コンナン</t>
    </rPh>
    <rPh sb="29" eb="31">
      <t>ヨウジ</t>
    </rPh>
    <rPh sb="32" eb="34">
      <t>ジドウ</t>
    </rPh>
    <rPh sb="34" eb="35">
      <t>オヨ</t>
    </rPh>
    <rPh sb="36" eb="38">
      <t>セイト</t>
    </rPh>
    <rPh sb="39" eb="41">
      <t>キョウイク</t>
    </rPh>
    <rPh sb="42" eb="44">
      <t>キカイ</t>
    </rPh>
    <rPh sb="45" eb="47">
      <t>カクホ</t>
    </rPh>
    <phoneticPr fontId="1"/>
  </si>
  <si>
    <t>大分県高校生修学支援基金条例</t>
    <rPh sb="0" eb="3">
      <t>オオイタケン</t>
    </rPh>
    <rPh sb="3" eb="6">
      <t>コウコウセイ</t>
    </rPh>
    <rPh sb="6" eb="8">
      <t>シュウガク</t>
    </rPh>
    <rPh sb="8" eb="10">
      <t>シエン</t>
    </rPh>
    <rPh sb="10" eb="12">
      <t>キキン</t>
    </rPh>
    <rPh sb="12" eb="14">
      <t>ジョウレイ</t>
    </rPh>
    <phoneticPr fontId="1"/>
  </si>
  <si>
    <t>経済的理由により修学困難な高等学校等の生徒への修学の機会の確保と保護者の負担軽減に資する。</t>
    <rPh sb="0" eb="3">
      <t>ケイザイテキ</t>
    </rPh>
    <rPh sb="3" eb="5">
      <t>リユウ</t>
    </rPh>
    <rPh sb="8" eb="10">
      <t>シュウガク</t>
    </rPh>
    <rPh sb="10" eb="12">
      <t>コンナン</t>
    </rPh>
    <rPh sb="13" eb="15">
      <t>コウトウ</t>
    </rPh>
    <rPh sb="15" eb="17">
      <t>ガッコウ</t>
    </rPh>
    <rPh sb="17" eb="18">
      <t>トウ</t>
    </rPh>
    <rPh sb="19" eb="21">
      <t>セイト</t>
    </rPh>
    <rPh sb="23" eb="25">
      <t>シュウガク</t>
    </rPh>
    <rPh sb="26" eb="28">
      <t>キカイ</t>
    </rPh>
    <rPh sb="29" eb="31">
      <t>カクホ</t>
    </rPh>
    <rPh sb="32" eb="35">
      <t>ホゴシャ</t>
    </rPh>
    <rPh sb="36" eb="38">
      <t>フタン</t>
    </rPh>
    <rPh sb="38" eb="40">
      <t>ケイゲン</t>
    </rPh>
    <rPh sb="41" eb="42">
      <t>シ</t>
    </rPh>
    <phoneticPr fontId="1"/>
  </si>
  <si>
    <t>宮崎県高等学校等生徒修学支援基金</t>
    <phoneticPr fontId="1"/>
  </si>
  <si>
    <t>経済的理由により修学困難な高等学校等生徒の教育機会の確保に資するとともに、東日本大震災に被災した幼児、児童及び生徒に対する修学等の支援を行う。</t>
    <rPh sb="0" eb="3">
      <t>ケイザイテキ</t>
    </rPh>
    <rPh sb="3" eb="5">
      <t>リユウ</t>
    </rPh>
    <rPh sb="8" eb="10">
      <t>シュウガク</t>
    </rPh>
    <rPh sb="10" eb="12">
      <t>コンナン</t>
    </rPh>
    <rPh sb="13" eb="15">
      <t>コウトウ</t>
    </rPh>
    <rPh sb="15" eb="17">
      <t>ガッコウ</t>
    </rPh>
    <rPh sb="17" eb="18">
      <t>トウ</t>
    </rPh>
    <rPh sb="18" eb="20">
      <t>セイト</t>
    </rPh>
    <rPh sb="21" eb="23">
      <t>キョウイク</t>
    </rPh>
    <rPh sb="23" eb="25">
      <t>キカイ</t>
    </rPh>
    <rPh sb="26" eb="28">
      <t>カクホ</t>
    </rPh>
    <rPh sb="29" eb="30">
      <t>シ</t>
    </rPh>
    <rPh sb="37" eb="40">
      <t>ヒガシニホン</t>
    </rPh>
    <rPh sb="40" eb="43">
      <t>ダイシンサイ</t>
    </rPh>
    <rPh sb="44" eb="46">
      <t>ヒサイ</t>
    </rPh>
    <rPh sb="48" eb="50">
      <t>ヨウジ</t>
    </rPh>
    <rPh sb="51" eb="53">
      <t>ジドウ</t>
    </rPh>
    <rPh sb="53" eb="54">
      <t>オヨ</t>
    </rPh>
    <rPh sb="55" eb="57">
      <t>セイト</t>
    </rPh>
    <rPh sb="58" eb="59">
      <t>タイ</t>
    </rPh>
    <rPh sb="61" eb="63">
      <t>シュウガク</t>
    </rPh>
    <rPh sb="63" eb="64">
      <t>トウ</t>
    </rPh>
    <rPh sb="65" eb="67">
      <t>シエン</t>
    </rPh>
    <rPh sb="68" eb="69">
      <t>オコナ</t>
    </rPh>
    <phoneticPr fontId="1"/>
  </si>
  <si>
    <t>鹿児島県高等学校授業料減免事業等支援臨時特例基金</t>
    <rPh sb="0" eb="4">
      <t>カゴシマケン</t>
    </rPh>
    <rPh sb="4" eb="6">
      <t>コウトウ</t>
    </rPh>
    <rPh sb="6" eb="8">
      <t>ガッコウ</t>
    </rPh>
    <rPh sb="8" eb="11">
      <t>ジュギョウリョウ</t>
    </rPh>
    <rPh sb="11" eb="13">
      <t>ゲンメン</t>
    </rPh>
    <rPh sb="13" eb="15">
      <t>ジギョウ</t>
    </rPh>
    <rPh sb="15" eb="16">
      <t>トウ</t>
    </rPh>
    <rPh sb="16" eb="18">
      <t>シエン</t>
    </rPh>
    <rPh sb="18" eb="20">
      <t>リンジ</t>
    </rPh>
    <rPh sb="20" eb="22">
      <t>トクレイ</t>
    </rPh>
    <rPh sb="22" eb="24">
      <t>キキン</t>
    </rPh>
    <phoneticPr fontId="1"/>
  </si>
  <si>
    <t>沖縄県高校生及び被災生徒等修学支援基金</t>
    <phoneticPr fontId="1"/>
  </si>
  <si>
    <t>福井県高校生修学等支援基金</t>
    <rPh sb="0" eb="3">
      <t>フクイケン</t>
    </rPh>
    <rPh sb="3" eb="5">
      <t>コウコウ</t>
    </rPh>
    <rPh sb="5" eb="6">
      <t>セイ</t>
    </rPh>
    <rPh sb="6" eb="8">
      <t>シュウガク</t>
    </rPh>
    <rPh sb="8" eb="9">
      <t>トウ</t>
    </rPh>
    <rPh sb="9" eb="11">
      <t>シエン</t>
    </rPh>
    <rPh sb="11" eb="13">
      <t>キキン</t>
    </rPh>
    <phoneticPr fontId="1"/>
  </si>
  <si>
    <t>東日本大震災により被害を受け、就学に困難がある幼児、児童および生徒の支援を図る。</t>
    <rPh sb="0" eb="1">
      <t>ヒガシ</t>
    </rPh>
    <rPh sb="1" eb="3">
      <t>ニホン</t>
    </rPh>
    <rPh sb="3" eb="6">
      <t>ダイシンサイ</t>
    </rPh>
    <rPh sb="9" eb="11">
      <t>ヒガイ</t>
    </rPh>
    <rPh sb="12" eb="13">
      <t>ウ</t>
    </rPh>
    <rPh sb="15" eb="17">
      <t>シュウガク</t>
    </rPh>
    <rPh sb="18" eb="20">
      <t>コンナン</t>
    </rPh>
    <rPh sb="23" eb="25">
      <t>ヨウジ</t>
    </rPh>
    <rPh sb="26" eb="28">
      <t>ジドウ</t>
    </rPh>
    <rPh sb="31" eb="33">
      <t>セイト</t>
    </rPh>
    <rPh sb="34" eb="36">
      <t>シエン</t>
    </rPh>
    <rPh sb="37" eb="38">
      <t>ハカ</t>
    </rPh>
    <phoneticPr fontId="1"/>
  </si>
  <si>
    <t>京都府高等学校修学等支援基金</t>
    <phoneticPr fontId="1"/>
  </si>
  <si>
    <t>被災生徒等に対して、私立学校が実施する授業料等の減免等や、市町村が実施する就学援助事業や幼稚園就園奨励事業などに補助金を交付した。</t>
    <rPh sb="6" eb="7">
      <t>タイ</t>
    </rPh>
    <rPh sb="10" eb="12">
      <t>シリツ</t>
    </rPh>
    <rPh sb="12" eb="14">
      <t>ガッコウ</t>
    </rPh>
    <rPh sb="15" eb="17">
      <t>ジッシ</t>
    </rPh>
    <rPh sb="19" eb="22">
      <t>ジュギョウリョウ</t>
    </rPh>
    <rPh sb="22" eb="23">
      <t>トウ</t>
    </rPh>
    <rPh sb="24" eb="26">
      <t>ゲンメン</t>
    </rPh>
    <rPh sb="26" eb="27">
      <t>トウ</t>
    </rPh>
    <rPh sb="29" eb="32">
      <t>シチョウソン</t>
    </rPh>
    <rPh sb="33" eb="35">
      <t>ジッシ</t>
    </rPh>
    <rPh sb="37" eb="39">
      <t>シュウガク</t>
    </rPh>
    <rPh sb="39" eb="41">
      <t>エンジョ</t>
    </rPh>
    <rPh sb="41" eb="43">
      <t>ジギョウ</t>
    </rPh>
    <rPh sb="44" eb="47">
      <t>ヨウチエン</t>
    </rPh>
    <rPh sb="47" eb="49">
      <t>シュウエン</t>
    </rPh>
    <rPh sb="49" eb="51">
      <t>ショウレイ</t>
    </rPh>
    <rPh sb="51" eb="53">
      <t>ジギョウ</t>
    </rPh>
    <rPh sb="56" eb="58">
      <t>ホジョ</t>
    </rPh>
    <rPh sb="58" eb="59">
      <t>キン</t>
    </rPh>
    <rPh sb="60" eb="62">
      <t>コウフ</t>
    </rPh>
    <phoneticPr fontId="1"/>
  </si>
  <si>
    <t>東日本大震災により就学等が困難となった幼児・児童・生徒への就学を支援する</t>
    <rPh sb="0" eb="3">
      <t>ヒガシニホン</t>
    </rPh>
    <rPh sb="3" eb="6">
      <t>ダイシンサイ</t>
    </rPh>
    <rPh sb="9" eb="11">
      <t>シュウガク</t>
    </rPh>
    <rPh sb="11" eb="12">
      <t>トウ</t>
    </rPh>
    <rPh sb="13" eb="15">
      <t>コンナン</t>
    </rPh>
    <rPh sb="19" eb="21">
      <t>ヨウジ</t>
    </rPh>
    <rPh sb="22" eb="24">
      <t>ジドウ</t>
    </rPh>
    <rPh sb="25" eb="27">
      <t>セイト</t>
    </rPh>
    <rPh sb="29" eb="31">
      <t>シュウガク</t>
    </rPh>
    <rPh sb="32" eb="34">
      <t>シエン</t>
    </rPh>
    <phoneticPr fontId="1"/>
  </si>
  <si>
    <t>熊本県高校生等修学等支援基金</t>
    <rPh sb="3" eb="6">
      <t>コウコウセイ</t>
    </rPh>
    <rPh sb="6" eb="7">
      <t>トウ</t>
    </rPh>
    <rPh sb="7" eb="9">
      <t>シュウガク</t>
    </rPh>
    <rPh sb="9" eb="10">
      <t>トウ</t>
    </rPh>
    <rPh sb="10" eb="12">
      <t>シエン</t>
    </rPh>
    <rPh sb="12" eb="14">
      <t>キキン</t>
    </rPh>
    <phoneticPr fontId="1"/>
  </si>
  <si>
    <t>経済的理由により修学困難な高等学校等に在学する生徒並びに東日本大震災により被災し、経済的理由により就学等が困難な幼児、児童及び生徒の教育の機会の確保を図る。</t>
    <rPh sb="0" eb="3">
      <t>ケイザイテキ</t>
    </rPh>
    <rPh sb="3" eb="5">
      <t>リユウ</t>
    </rPh>
    <rPh sb="8" eb="10">
      <t>シュウガク</t>
    </rPh>
    <rPh sb="10" eb="12">
      <t>コンナン</t>
    </rPh>
    <rPh sb="13" eb="15">
      <t>コウトウ</t>
    </rPh>
    <rPh sb="15" eb="17">
      <t>ガッコウ</t>
    </rPh>
    <rPh sb="17" eb="18">
      <t>トウ</t>
    </rPh>
    <rPh sb="19" eb="21">
      <t>ザイガク</t>
    </rPh>
    <rPh sb="23" eb="25">
      <t>セイト</t>
    </rPh>
    <rPh sb="25" eb="26">
      <t>ナラ</t>
    </rPh>
    <rPh sb="28" eb="31">
      <t>ヒガシニホン</t>
    </rPh>
    <rPh sb="31" eb="34">
      <t>ダイシンサイ</t>
    </rPh>
    <rPh sb="37" eb="39">
      <t>ヒサイ</t>
    </rPh>
    <rPh sb="41" eb="44">
      <t>ケイザイテキ</t>
    </rPh>
    <rPh sb="44" eb="46">
      <t>リユウ</t>
    </rPh>
    <rPh sb="49" eb="51">
      <t>シュウガク</t>
    </rPh>
    <rPh sb="51" eb="52">
      <t>ナド</t>
    </rPh>
    <rPh sb="53" eb="55">
      <t>コンナン</t>
    </rPh>
    <rPh sb="56" eb="58">
      <t>ヨウジ</t>
    </rPh>
    <rPh sb="59" eb="61">
      <t>ジドウ</t>
    </rPh>
    <rPh sb="61" eb="62">
      <t>オヨ</t>
    </rPh>
    <rPh sb="63" eb="65">
      <t>セイト</t>
    </rPh>
    <rPh sb="66" eb="68">
      <t>キョウイク</t>
    </rPh>
    <rPh sb="69" eb="71">
      <t>キカイ</t>
    </rPh>
    <rPh sb="72" eb="74">
      <t>カクホ</t>
    </rPh>
    <rPh sb="75" eb="76">
      <t>ハカ</t>
    </rPh>
    <phoneticPr fontId="1"/>
  </si>
  <si>
    <t>東日本大震災により被災し，経済的理由により就学が困難な幼稚園，小学校又は中学校等の幼児，児童又は生徒の教育機会の確保に資する。</t>
    <rPh sb="0" eb="1">
      <t>ヒガシ</t>
    </rPh>
    <phoneticPr fontId="1"/>
  </si>
  <si>
    <t>東日本大震災により被災した児童・生徒等を支援する。</t>
    <rPh sb="0" eb="3">
      <t>ヒガシニホン</t>
    </rPh>
    <rPh sb="3" eb="6">
      <t>ダイシンサイ</t>
    </rPh>
    <rPh sb="9" eb="11">
      <t>ヒサイ</t>
    </rPh>
    <rPh sb="13" eb="15">
      <t>ジドウ</t>
    </rPh>
    <rPh sb="16" eb="18">
      <t>セイト</t>
    </rPh>
    <rPh sb="18" eb="19">
      <t>トウ</t>
    </rPh>
    <rPh sb="20" eb="22">
      <t>シエン</t>
    </rPh>
    <phoneticPr fontId="1"/>
  </si>
  <si>
    <t>経済的理由により修学が困難となる高等学校の生徒等の教育の機会の確保に資する事業</t>
    <phoneticPr fontId="1"/>
  </si>
  <si>
    <t>東日本大震災により経済的に修学困難となった者への就学支援事業。</t>
    <rPh sb="0" eb="3">
      <t>ヒガシニホン</t>
    </rPh>
    <rPh sb="3" eb="6">
      <t>ダイシンサイ</t>
    </rPh>
    <rPh sb="9" eb="12">
      <t>ケイザイテキ</t>
    </rPh>
    <rPh sb="13" eb="15">
      <t>シュウガク</t>
    </rPh>
    <rPh sb="15" eb="17">
      <t>コンナン</t>
    </rPh>
    <rPh sb="21" eb="22">
      <t>モノ</t>
    </rPh>
    <rPh sb="24" eb="26">
      <t>シュウガク</t>
    </rPh>
    <rPh sb="26" eb="28">
      <t>シエン</t>
    </rPh>
    <rPh sb="28" eb="30">
      <t>ジギョウ</t>
    </rPh>
    <phoneticPr fontId="1"/>
  </si>
  <si>
    <t>福岡県高校生修学支援基金</t>
    <rPh sb="0" eb="3">
      <t>フクオカケン</t>
    </rPh>
    <rPh sb="3" eb="6">
      <t>コウコウセイ</t>
    </rPh>
    <rPh sb="6" eb="8">
      <t>シュウガク</t>
    </rPh>
    <rPh sb="8" eb="10">
      <t>シエン</t>
    </rPh>
    <rPh sb="10" eb="12">
      <t>キキン</t>
    </rPh>
    <phoneticPr fontId="1"/>
  </si>
  <si>
    <t>佐賀県高等学校等修学等支援基金</t>
    <phoneticPr fontId="1"/>
  </si>
  <si>
    <t>平成23年3月11日に発生した東北地方太平洋沖地震及びこれに伴う原子力発電所の事故による災害により被害を受けた幼児、児童又は生徒であって経済的理由により就学等が困難なものに対する教育の機会の確保を図るため、基金を交付する。</t>
    <phoneticPr fontId="1"/>
  </si>
  <si>
    <t>新潟県授業料減免等臨時特例基金</t>
    <rPh sb="0" eb="3">
      <t>ニイガタケン</t>
    </rPh>
    <rPh sb="3" eb="6">
      <t>ジュギョウリョウ</t>
    </rPh>
    <rPh sb="6" eb="8">
      <t>ゲンメン</t>
    </rPh>
    <rPh sb="8" eb="9">
      <t>トウ</t>
    </rPh>
    <rPh sb="9" eb="11">
      <t>リンジ</t>
    </rPh>
    <rPh sb="11" eb="13">
      <t>トクレイ</t>
    </rPh>
    <rPh sb="13" eb="15">
      <t>キキン</t>
    </rPh>
    <phoneticPr fontId="1"/>
  </si>
  <si>
    <t>経済状況の悪化又は東日本大震災による被害に伴い修学困難となった者の教育の機会の確保</t>
    <rPh sb="0" eb="2">
      <t>ケイザイ</t>
    </rPh>
    <rPh sb="2" eb="4">
      <t>ジョウキョウ</t>
    </rPh>
    <rPh sb="5" eb="7">
      <t>アッカ</t>
    </rPh>
    <rPh sb="7" eb="8">
      <t>マタ</t>
    </rPh>
    <rPh sb="9" eb="12">
      <t>ヒガシニホン</t>
    </rPh>
    <rPh sb="12" eb="15">
      <t>ダイシンサイ</t>
    </rPh>
    <rPh sb="18" eb="20">
      <t>ヒガイ</t>
    </rPh>
    <rPh sb="21" eb="22">
      <t>トモナ</t>
    </rPh>
    <rPh sb="23" eb="25">
      <t>シュウガク</t>
    </rPh>
    <rPh sb="25" eb="27">
      <t>コンナン</t>
    </rPh>
    <rPh sb="31" eb="32">
      <t>モノ</t>
    </rPh>
    <rPh sb="33" eb="35">
      <t>キョウイク</t>
    </rPh>
    <rPh sb="36" eb="38">
      <t>キカイ</t>
    </rPh>
    <rPh sb="39" eb="41">
      <t>カクホ</t>
    </rPh>
    <phoneticPr fontId="1"/>
  </si>
  <si>
    <t>福島県修学等支援基金</t>
    <phoneticPr fontId="1"/>
  </si>
  <si>
    <t>経済的理由により修学、就園又は就学が困難な幼児、児童又は生徒の修学、就園又は就学の支援。</t>
    <rPh sb="0" eb="3">
      <t>ケイザイテキ</t>
    </rPh>
    <rPh sb="3" eb="5">
      <t>リユウ</t>
    </rPh>
    <phoneticPr fontId="1"/>
  </si>
  <si>
    <t>千葉県高校生修学等支援臨時特例基金</t>
    <rPh sb="0" eb="3">
      <t>チバケン</t>
    </rPh>
    <rPh sb="3" eb="6">
      <t>コウコウセイ</t>
    </rPh>
    <rPh sb="6" eb="8">
      <t>シュウガク</t>
    </rPh>
    <rPh sb="8" eb="9">
      <t>トウ</t>
    </rPh>
    <rPh sb="9" eb="11">
      <t>シエン</t>
    </rPh>
    <rPh sb="11" eb="13">
      <t>リンジ</t>
    </rPh>
    <rPh sb="13" eb="15">
      <t>トクレイ</t>
    </rPh>
    <rPh sb="15" eb="17">
      <t>キキン</t>
    </rPh>
    <phoneticPr fontId="1"/>
  </si>
  <si>
    <t>私立高等学校等に在学する者に係る授業料・入学金の減免に要する費用の助成、高等学校等に在学する者に対し修学上必要な学資の貸付、東日本大震災による被害を受けた幼児・児童・生徒の就学の支援を行う。</t>
    <rPh sb="0" eb="2">
      <t>シリツ</t>
    </rPh>
    <rPh sb="2" eb="4">
      <t>コウトウ</t>
    </rPh>
    <rPh sb="4" eb="6">
      <t>ガッコウ</t>
    </rPh>
    <rPh sb="6" eb="7">
      <t>トウ</t>
    </rPh>
    <rPh sb="8" eb="10">
      <t>ザイガク</t>
    </rPh>
    <rPh sb="12" eb="13">
      <t>モノ</t>
    </rPh>
    <rPh sb="14" eb="15">
      <t>カカ</t>
    </rPh>
    <rPh sb="16" eb="19">
      <t>ジュギョウリョウ</t>
    </rPh>
    <rPh sb="20" eb="23">
      <t>ニュウガクキン</t>
    </rPh>
    <rPh sb="24" eb="26">
      <t>ゲンメン</t>
    </rPh>
    <rPh sb="27" eb="28">
      <t>ヨウ</t>
    </rPh>
    <rPh sb="30" eb="32">
      <t>ヒヨウ</t>
    </rPh>
    <rPh sb="33" eb="35">
      <t>ジョセイ</t>
    </rPh>
    <rPh sb="36" eb="38">
      <t>コウトウ</t>
    </rPh>
    <rPh sb="38" eb="41">
      <t>ガッコウトウ</t>
    </rPh>
    <rPh sb="42" eb="44">
      <t>ザイガク</t>
    </rPh>
    <rPh sb="46" eb="47">
      <t>モノ</t>
    </rPh>
    <rPh sb="48" eb="49">
      <t>タイ</t>
    </rPh>
    <rPh sb="50" eb="52">
      <t>シュウガク</t>
    </rPh>
    <rPh sb="52" eb="53">
      <t>ジョウ</t>
    </rPh>
    <rPh sb="53" eb="55">
      <t>ヒツヨウ</t>
    </rPh>
    <rPh sb="56" eb="57">
      <t>ガク</t>
    </rPh>
    <rPh sb="57" eb="58">
      <t>シ</t>
    </rPh>
    <rPh sb="59" eb="60">
      <t>カ</t>
    </rPh>
    <rPh sb="60" eb="61">
      <t>ツ</t>
    </rPh>
    <rPh sb="62" eb="63">
      <t>ヒガシ</t>
    </rPh>
    <rPh sb="63" eb="65">
      <t>ニホン</t>
    </rPh>
    <rPh sb="65" eb="68">
      <t>ダイシンサイ</t>
    </rPh>
    <rPh sb="71" eb="73">
      <t>ヒガイ</t>
    </rPh>
    <rPh sb="74" eb="75">
      <t>ウ</t>
    </rPh>
    <rPh sb="77" eb="79">
      <t>ヨウジ</t>
    </rPh>
    <rPh sb="80" eb="82">
      <t>ジドウ</t>
    </rPh>
    <rPh sb="83" eb="85">
      <t>セイト</t>
    </rPh>
    <rPh sb="86" eb="88">
      <t>シュウガク</t>
    </rPh>
    <rPh sb="89" eb="91">
      <t>シエン</t>
    </rPh>
    <rPh sb="92" eb="93">
      <t>オコナ</t>
    </rPh>
    <phoneticPr fontId="1"/>
  </si>
  <si>
    <t>高知県高校生修学支援基金</t>
    <rPh sb="0" eb="3">
      <t>コウチケン</t>
    </rPh>
    <phoneticPr fontId="1"/>
  </si>
  <si>
    <t>東日本大震災の被災により経済的理由で就園又は就学が困難な幼児、児童又は生徒及び被災児童生徒等の保護者等に対して支援、援助等を行うことにより、被災児童生徒等の教育機会を確保するため。</t>
    <rPh sb="0" eb="1">
      <t>ヒガシ</t>
    </rPh>
    <rPh sb="1" eb="3">
      <t>ニホン</t>
    </rPh>
    <rPh sb="3" eb="6">
      <t>ダイシンサイ</t>
    </rPh>
    <rPh sb="7" eb="9">
      <t>ヒサイ</t>
    </rPh>
    <rPh sb="12" eb="15">
      <t>ケイザイテキ</t>
    </rPh>
    <rPh sb="15" eb="17">
      <t>リユウ</t>
    </rPh>
    <rPh sb="18" eb="20">
      <t>シュウエン</t>
    </rPh>
    <rPh sb="20" eb="21">
      <t>マタ</t>
    </rPh>
    <rPh sb="22" eb="24">
      <t>シュウガク</t>
    </rPh>
    <rPh sb="25" eb="27">
      <t>コンナン</t>
    </rPh>
    <rPh sb="28" eb="30">
      <t>ヨウジ</t>
    </rPh>
    <rPh sb="31" eb="33">
      <t>ジドウ</t>
    </rPh>
    <rPh sb="33" eb="34">
      <t>マタ</t>
    </rPh>
    <rPh sb="35" eb="37">
      <t>セイト</t>
    </rPh>
    <rPh sb="37" eb="38">
      <t>オヨ</t>
    </rPh>
    <rPh sb="39" eb="41">
      <t>ヒサイ</t>
    </rPh>
    <rPh sb="41" eb="43">
      <t>ジドウ</t>
    </rPh>
    <rPh sb="43" eb="45">
      <t>セイト</t>
    </rPh>
    <rPh sb="45" eb="46">
      <t>トウ</t>
    </rPh>
    <rPh sb="47" eb="49">
      <t>ホゴ</t>
    </rPh>
    <rPh sb="49" eb="50">
      <t>シャ</t>
    </rPh>
    <rPh sb="50" eb="51">
      <t>トウ</t>
    </rPh>
    <rPh sb="52" eb="53">
      <t>タイ</t>
    </rPh>
    <rPh sb="55" eb="57">
      <t>シエン</t>
    </rPh>
    <rPh sb="58" eb="60">
      <t>エンジョ</t>
    </rPh>
    <rPh sb="60" eb="61">
      <t>トウ</t>
    </rPh>
    <rPh sb="62" eb="63">
      <t>オコナ</t>
    </rPh>
    <rPh sb="70" eb="72">
      <t>ヒサイ</t>
    </rPh>
    <rPh sb="72" eb="74">
      <t>ジドウ</t>
    </rPh>
    <rPh sb="74" eb="76">
      <t>セイト</t>
    </rPh>
    <rPh sb="76" eb="77">
      <t>トウ</t>
    </rPh>
    <rPh sb="78" eb="80">
      <t>キョウイク</t>
    </rPh>
    <rPh sb="80" eb="82">
      <t>キカイ</t>
    </rPh>
    <rPh sb="83" eb="85">
      <t>カクホ</t>
    </rPh>
    <phoneticPr fontId="1"/>
  </si>
  <si>
    <t>宮城県</t>
    <phoneticPr fontId="1"/>
  </si>
  <si>
    <t>高等学校授業料減免事業等支援臨時特例基金</t>
    <phoneticPr fontId="1"/>
  </si>
  <si>
    <t>私立高校生修学及び被災児童生徒就学等支援基金</t>
    <phoneticPr fontId="1"/>
  </si>
  <si>
    <t>石川県高等学校等修学支援臨時特例基金</t>
    <rPh sb="0" eb="3">
      <t>イシカワケン</t>
    </rPh>
    <rPh sb="3" eb="5">
      <t>コウトウ</t>
    </rPh>
    <rPh sb="5" eb="7">
      <t>ガッコウ</t>
    </rPh>
    <rPh sb="7" eb="8">
      <t>ナド</t>
    </rPh>
    <rPh sb="8" eb="10">
      <t>シュウガク</t>
    </rPh>
    <rPh sb="10" eb="12">
      <t>シエン</t>
    </rPh>
    <rPh sb="12" eb="14">
      <t>リンジ</t>
    </rPh>
    <rPh sb="14" eb="16">
      <t>トクレイ</t>
    </rPh>
    <rPh sb="16" eb="18">
      <t>キキン</t>
    </rPh>
    <phoneticPr fontId="1"/>
  </si>
  <si>
    <t>高等学校授業料減免等事業基金</t>
    <phoneticPr fontId="1"/>
  </si>
  <si>
    <t>高等学校授業料減免等事業基金</t>
    <rPh sb="0" eb="2">
      <t>コウトウ</t>
    </rPh>
    <rPh sb="2" eb="4">
      <t>ガッコウ</t>
    </rPh>
    <rPh sb="4" eb="7">
      <t>ジュギョウリョウ</t>
    </rPh>
    <rPh sb="7" eb="9">
      <t>ゲンメン</t>
    </rPh>
    <rPh sb="9" eb="10">
      <t>トウ</t>
    </rPh>
    <rPh sb="10" eb="12">
      <t>ジギョウ</t>
    </rPh>
    <rPh sb="12" eb="14">
      <t>キキン</t>
    </rPh>
    <phoneticPr fontId="1"/>
  </si>
  <si>
    <t>愛媛県高等学校等修学支援基金</t>
    <rPh sb="0" eb="3">
      <t>エヒメケン</t>
    </rPh>
    <rPh sb="3" eb="5">
      <t>コウトウ</t>
    </rPh>
    <rPh sb="5" eb="7">
      <t>ガッコウ</t>
    </rPh>
    <rPh sb="7" eb="8">
      <t>トウ</t>
    </rPh>
    <rPh sb="8" eb="10">
      <t>シュウガク</t>
    </rPh>
    <rPh sb="10" eb="12">
      <t>シエン</t>
    </rPh>
    <rPh sb="12" eb="14">
      <t>キキン</t>
    </rPh>
    <phoneticPr fontId="1"/>
  </si>
  <si>
    <t>東日本大震災により被災し、経済的理由により就学等が困難な幼児、児童又は生徒に対する教育の機会の確保に資することを目的とする事業</t>
    <rPh sb="0" eb="1">
      <t>ヒガシ</t>
    </rPh>
    <rPh sb="1" eb="3">
      <t>ニホン</t>
    </rPh>
    <rPh sb="3" eb="6">
      <t>ダイシンサイ</t>
    </rPh>
    <rPh sb="9" eb="11">
      <t>ヒサイ</t>
    </rPh>
    <rPh sb="13" eb="16">
      <t>ケイザイテキ</t>
    </rPh>
    <rPh sb="16" eb="18">
      <t>リユウ</t>
    </rPh>
    <rPh sb="21" eb="24">
      <t>シュウガクトウ</t>
    </rPh>
    <rPh sb="25" eb="27">
      <t>コンナン</t>
    </rPh>
    <rPh sb="28" eb="30">
      <t>ヨウジ</t>
    </rPh>
    <rPh sb="31" eb="33">
      <t>ジドウ</t>
    </rPh>
    <rPh sb="33" eb="34">
      <t>マタ</t>
    </rPh>
    <rPh sb="35" eb="37">
      <t>セイト</t>
    </rPh>
    <rPh sb="38" eb="39">
      <t>タイ</t>
    </rPh>
    <rPh sb="41" eb="42">
      <t>キョウ</t>
    </rPh>
    <rPh sb="42" eb="43">
      <t>イク</t>
    </rPh>
    <rPh sb="44" eb="46">
      <t>キカイ</t>
    </rPh>
    <rPh sb="47" eb="49">
      <t>カクホ</t>
    </rPh>
    <rPh sb="50" eb="51">
      <t>シ</t>
    </rPh>
    <rPh sb="56" eb="58">
      <t>モクテキ</t>
    </rPh>
    <rPh sb="61" eb="63">
      <t>ジギョウ</t>
    </rPh>
    <phoneticPr fontId="1"/>
  </si>
  <si>
    <t>家計の急変等の理由により修学等が困難な高等学校の生徒等に係る授業料及び入学料の減免に要する費用を助成する事業並びに奨学金の貸付事業並びに小学校の児童等に係る就学に要する費用等を助成する事業</t>
    <rPh sb="0" eb="2">
      <t>カケイ</t>
    </rPh>
    <rPh sb="3" eb="5">
      <t>キュウヘン</t>
    </rPh>
    <rPh sb="5" eb="6">
      <t>トウ</t>
    </rPh>
    <rPh sb="7" eb="9">
      <t>リユウ</t>
    </rPh>
    <rPh sb="12" eb="14">
      <t>シュウガク</t>
    </rPh>
    <rPh sb="14" eb="15">
      <t>トウ</t>
    </rPh>
    <rPh sb="16" eb="18">
      <t>コンナン</t>
    </rPh>
    <rPh sb="19" eb="21">
      <t>コウトウ</t>
    </rPh>
    <rPh sb="21" eb="23">
      <t>ガッコウ</t>
    </rPh>
    <rPh sb="24" eb="26">
      <t>セイト</t>
    </rPh>
    <rPh sb="26" eb="27">
      <t>トウ</t>
    </rPh>
    <rPh sb="28" eb="29">
      <t>カカ</t>
    </rPh>
    <rPh sb="30" eb="33">
      <t>ジュギョウリョウ</t>
    </rPh>
    <rPh sb="33" eb="34">
      <t>オヨ</t>
    </rPh>
    <rPh sb="35" eb="37">
      <t>ニュウガク</t>
    </rPh>
    <rPh sb="37" eb="38">
      <t>リョウ</t>
    </rPh>
    <rPh sb="39" eb="41">
      <t>ゲンメン</t>
    </rPh>
    <rPh sb="42" eb="43">
      <t>ヨウ</t>
    </rPh>
    <rPh sb="45" eb="47">
      <t>ヒヨウ</t>
    </rPh>
    <rPh sb="48" eb="50">
      <t>ジョセイ</t>
    </rPh>
    <rPh sb="52" eb="54">
      <t>ジギョウ</t>
    </rPh>
    <rPh sb="54" eb="55">
      <t>ナラ</t>
    </rPh>
    <rPh sb="57" eb="60">
      <t>ショウガクキン</t>
    </rPh>
    <rPh sb="61" eb="63">
      <t>カシツケ</t>
    </rPh>
    <rPh sb="63" eb="65">
      <t>ジギョウ</t>
    </rPh>
    <rPh sb="65" eb="66">
      <t>ナラ</t>
    </rPh>
    <rPh sb="68" eb="71">
      <t>ショウガッコウ</t>
    </rPh>
    <rPh sb="72" eb="74">
      <t>ジドウ</t>
    </rPh>
    <rPh sb="74" eb="75">
      <t>トウ</t>
    </rPh>
    <rPh sb="76" eb="77">
      <t>カカ</t>
    </rPh>
    <rPh sb="78" eb="80">
      <t>シュウガク</t>
    </rPh>
    <rPh sb="81" eb="82">
      <t>ヨウ</t>
    </rPh>
    <rPh sb="84" eb="86">
      <t>ヒヨウ</t>
    </rPh>
    <rPh sb="86" eb="87">
      <t>トウ</t>
    </rPh>
    <rPh sb="88" eb="90">
      <t>ジョセイ</t>
    </rPh>
    <rPh sb="92" eb="94">
      <t>ジギョウ</t>
    </rPh>
    <phoneticPr fontId="1"/>
  </si>
  <si>
    <t>経済的理由によって修学が困難な高等学校等の生徒及び東日本大震災(平成二十三年三月十一日に発生した東北地方太平洋沖地震及びこれに伴う原子力発電所の事故による災害をいう。)による被害を受けたことにより就学等が困難な幼児、児童又は生徒について教育の機会の確保を支援するとともに、私立学校等の安定的かつ継続的な教育環境の整備に資する。</t>
    <phoneticPr fontId="1"/>
  </si>
  <si>
    <t>基金を造成・活用し，東日本大震災の被災者で経済的理由により修学困難な幼児・児童・生徒の教育機会の確保に資する</t>
    <rPh sb="0" eb="2">
      <t>キキン</t>
    </rPh>
    <rPh sb="3" eb="5">
      <t>ゾウセイ</t>
    </rPh>
    <rPh sb="6" eb="8">
      <t>カツヨウ</t>
    </rPh>
    <rPh sb="10" eb="11">
      <t>ヒガシ</t>
    </rPh>
    <rPh sb="11" eb="13">
      <t>ニホン</t>
    </rPh>
    <rPh sb="13" eb="16">
      <t>ダイシンサイ</t>
    </rPh>
    <rPh sb="17" eb="20">
      <t>ヒサイシャ</t>
    </rPh>
    <rPh sb="21" eb="24">
      <t>ケイザイテキ</t>
    </rPh>
    <rPh sb="24" eb="26">
      <t>リユウ</t>
    </rPh>
    <rPh sb="29" eb="31">
      <t>シュウガク</t>
    </rPh>
    <rPh sb="31" eb="33">
      <t>コンナン</t>
    </rPh>
    <rPh sb="34" eb="36">
      <t>ヨウジ</t>
    </rPh>
    <rPh sb="37" eb="39">
      <t>ジドウ</t>
    </rPh>
    <rPh sb="40" eb="42">
      <t>セイト</t>
    </rPh>
    <rPh sb="43" eb="45">
      <t>キョウイク</t>
    </rPh>
    <rPh sb="45" eb="47">
      <t>キカイ</t>
    </rPh>
    <rPh sb="48" eb="50">
      <t>カクホ</t>
    </rPh>
    <rPh sb="51" eb="52">
      <t>シ</t>
    </rPh>
    <phoneticPr fontId="1"/>
  </si>
  <si>
    <t>東日本大震災等により被災し、県内の幼稚園及び小・中学校へ幼児・児童生徒を通わせている保護者に援助を実施した市町村に対し補助を行う。</t>
    <phoneticPr fontId="1"/>
  </si>
  <si>
    <t>経済的理由により修学困難な高等学校等の生徒並びに東日本大震災の被災者である幼児、児童及び生徒の教育の機会の確保に資する事業に要する経費に充てるため、静岡県高校生修学支援基金を設置する。</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</si>
</sst>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00"/>
    <numFmt numFmtId="177" formatCode="* #,##0;* \-#,##0;* &quot;-&quot;_ ;@\ "/>
    <numFmt numFmtId="178" formatCode="\(#,##0\);\(* \-#,##0\);\(* \ &quot;-&quot;\ \);@\ "/>
    <numFmt numFmtId="179" formatCode="0.000_);[Red]\(0.000\)"/>
    <numFmt numFmtId="180" formatCode="#,##0.0_ "/>
    <numFmt numFmtId="181" formatCode="#,##0_ "/>
    <numFmt numFmtId="182" formatCode="0_);[Red]\(0\)"/>
    <numFmt numFmtId="183" formatCode="#,##0;[Red]#,##0"/>
    <numFmt numFmtId="184" formatCode="\(#,##0\);\(* \-#,##0\);\(* &quot; - )&quot;;@\ "/>
    <numFmt numFmtId="185" formatCode="\(#,##0\)"/>
    <numFmt numFmtId="186" formatCode="#,##0_ ;[Red]\-#,##0\ "/>
    <numFmt numFmtId="187" formatCode="* #,##0;* \-#,##0;* \-_ ;@\ "/>
  </numFmts>
  <fonts count="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41"/>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indexed="64"/>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1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2" borderId="6" xfId="0" applyFont="1" applyFill="1" applyBorder="1" applyAlignment="1">
      <alignment horizontal="center" vertical="center"/>
    </xf>
    <xf numFmtId="0" fontId="6" fillId="2" borderId="26"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4" fillId="2" borderId="1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29" xfId="0" applyFont="1" applyFill="1" applyBorder="1" applyAlignment="1">
      <alignment horizontal="center" vertical="center" wrapText="1"/>
    </xf>
    <xf numFmtId="0" fontId="4"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5"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7" fillId="0" borderId="0" xfId="0" applyFont="1" applyAlignment="1">
      <alignment vertical="center"/>
    </xf>
    <xf numFmtId="0" fontId="6" fillId="2" borderId="31" xfId="0" applyFont="1" applyFill="1" applyBorder="1" applyAlignment="1">
      <alignment horizontal="left" vertical="center" wrapText="1"/>
    </xf>
    <xf numFmtId="177" fontId="0" fillId="0" borderId="0" xfId="0" applyNumberFormat="1" applyFill="1" applyBorder="1" applyAlignment="1">
      <alignment vertical="center"/>
    </xf>
    <xf numFmtId="0" fontId="10" fillId="5" borderId="14" xfId="0" applyFont="1" applyFill="1" applyBorder="1" applyAlignment="1">
      <alignment horizontal="center" vertical="center" wrapText="1"/>
    </xf>
    <xf numFmtId="38" fontId="2" fillId="0" borderId="0" xfId="1" applyFont="1">
      <alignment vertical="center"/>
    </xf>
    <xf numFmtId="38" fontId="0" fillId="2" borderId="31" xfId="1" applyFont="1" applyFill="1" applyBorder="1" applyAlignment="1">
      <alignment vertical="center"/>
    </xf>
    <xf numFmtId="179" fontId="2" fillId="0" borderId="0" xfId="1" applyNumberFormat="1" applyFont="1">
      <alignment vertical="center"/>
    </xf>
    <xf numFmtId="179" fontId="0" fillId="2" borderId="31" xfId="1" applyNumberFormat="1" applyFont="1" applyFill="1" applyBorder="1" applyAlignment="1">
      <alignment vertical="center"/>
    </xf>
    <xf numFmtId="179" fontId="6" fillId="2" borderId="48" xfId="1" applyNumberFormat="1" applyFont="1" applyFill="1" applyBorder="1" applyAlignment="1">
      <alignment horizontal="left" vertical="center" wrapText="1"/>
    </xf>
    <xf numFmtId="38" fontId="6" fillId="2" borderId="31" xfId="1" applyFont="1" applyFill="1" applyBorder="1" applyAlignment="1">
      <alignment horizontal="left" vertical="center" wrapText="1"/>
    </xf>
    <xf numFmtId="38" fontId="10" fillId="5" borderId="14" xfId="1" applyFont="1" applyFill="1" applyBorder="1" applyAlignment="1">
      <alignment horizontal="center" vertical="center" wrapText="1"/>
    </xf>
    <xf numFmtId="38" fontId="4" fillId="2" borderId="22" xfId="1" applyFont="1" applyFill="1" applyBorder="1" applyAlignment="1">
      <alignment horizontal="center" vertical="center"/>
    </xf>
    <xf numFmtId="38" fontId="8" fillId="2" borderId="34" xfId="1" applyFont="1" applyFill="1" applyBorder="1" applyAlignment="1">
      <alignment horizontal="center" vertical="center"/>
    </xf>
    <xf numFmtId="38" fontId="8" fillId="2" borderId="35" xfId="1" applyFont="1" applyFill="1" applyBorder="1" applyAlignment="1">
      <alignment horizontal="center" vertical="center"/>
    </xf>
    <xf numFmtId="38" fontId="4" fillId="2" borderId="19" xfId="1" applyFont="1" applyFill="1" applyBorder="1" applyAlignment="1">
      <alignment horizontal="center" vertical="center"/>
    </xf>
    <xf numFmtId="38" fontId="4" fillId="2" borderId="27" xfId="1" applyFont="1" applyFill="1" applyBorder="1" applyAlignment="1">
      <alignment horizontal="center" vertical="center"/>
    </xf>
    <xf numFmtId="0" fontId="2" fillId="0" borderId="0" xfId="0" applyFont="1" applyBorder="1">
      <alignment vertical="center"/>
    </xf>
    <xf numFmtId="177" fontId="3" fillId="0" borderId="0" xfId="0" applyNumberFormat="1" applyFont="1" applyFill="1" applyBorder="1" applyAlignment="1">
      <alignment vertical="center"/>
    </xf>
    <xf numFmtId="178" fontId="19" fillId="4" borderId="1" xfId="0" applyNumberFormat="1" applyFont="1" applyFill="1" applyBorder="1" applyAlignment="1">
      <alignment horizontal="right" vertical="center"/>
    </xf>
    <xf numFmtId="177" fontId="19" fillId="4" borderId="6" xfId="0" applyNumberFormat="1" applyFont="1" applyFill="1" applyBorder="1" applyAlignment="1">
      <alignment horizontal="right" vertical="center"/>
    </xf>
    <xf numFmtId="178" fontId="19" fillId="4" borderId="1" xfId="1" applyNumberFormat="1" applyFont="1" applyFill="1" applyBorder="1" applyAlignment="1">
      <alignment horizontal="right" vertical="center"/>
    </xf>
    <xf numFmtId="184" fontId="19" fillId="4" borderId="28" xfId="1" applyNumberFormat="1" applyFont="1" applyFill="1" applyBorder="1" applyAlignment="1">
      <alignment horizontal="right" vertical="center"/>
    </xf>
    <xf numFmtId="178" fontId="19" fillId="4" borderId="30" xfId="0" applyNumberFormat="1" applyFont="1" applyFill="1" applyBorder="1" applyAlignment="1">
      <alignment horizontal="right" vertical="center"/>
    </xf>
    <xf numFmtId="178" fontId="19" fillId="4" borderId="28" xfId="0" applyNumberFormat="1" applyFont="1" applyFill="1" applyBorder="1" applyAlignment="1">
      <alignment horizontal="right" vertical="center"/>
    </xf>
    <xf numFmtId="178" fontId="19" fillId="4" borderId="3" xfId="0" applyNumberFormat="1" applyFont="1" applyFill="1" applyBorder="1" applyAlignment="1">
      <alignment horizontal="right" vertical="center"/>
    </xf>
    <xf numFmtId="38" fontId="19" fillId="4" borderId="6" xfId="1" applyFont="1" applyFill="1" applyBorder="1" applyAlignment="1">
      <alignment horizontal="right" vertical="center"/>
    </xf>
    <xf numFmtId="41" fontId="19" fillId="4" borderId="27" xfId="1" applyNumberFormat="1" applyFont="1" applyFill="1" applyBorder="1" applyAlignment="1">
      <alignment horizontal="right" vertical="center"/>
    </xf>
    <xf numFmtId="177" fontId="19" fillId="4" borderId="14" xfId="0" applyNumberFormat="1" applyFont="1" applyFill="1" applyBorder="1" applyAlignment="1">
      <alignment horizontal="right" vertical="center"/>
    </xf>
    <xf numFmtId="177" fontId="19" fillId="4" borderId="27" xfId="0" applyNumberFormat="1" applyFont="1" applyFill="1" applyBorder="1" applyAlignment="1">
      <alignment horizontal="right" vertical="center"/>
    </xf>
    <xf numFmtId="177" fontId="19" fillId="4" borderId="21" xfId="0" applyNumberFormat="1" applyFont="1" applyFill="1" applyBorder="1" applyAlignment="1">
      <alignment horizontal="right" vertical="center"/>
    </xf>
    <xf numFmtId="184" fontId="19" fillId="4" borderId="1" xfId="1" applyNumberFormat="1" applyFont="1" applyFill="1" applyBorder="1" applyAlignment="1">
      <alignment horizontal="right" vertical="center"/>
    </xf>
    <xf numFmtId="38" fontId="19" fillId="4" borderId="27" xfId="1" applyFont="1" applyFill="1" applyBorder="1" applyAlignment="1">
      <alignment horizontal="right" vertical="center"/>
    </xf>
    <xf numFmtId="182" fontId="19" fillId="4" borderId="6" xfId="0" applyNumberFormat="1" applyFont="1" applyFill="1" applyBorder="1" applyAlignment="1">
      <alignment horizontal="right" vertical="center"/>
    </xf>
    <xf numFmtId="1" fontId="19" fillId="4" borderId="14" xfId="0" applyNumberFormat="1" applyFont="1" applyFill="1" applyBorder="1" applyAlignment="1">
      <alignment horizontal="right" vertical="center"/>
    </xf>
    <xf numFmtId="178" fontId="19" fillId="4" borderId="28" xfId="1" applyNumberFormat="1" applyFont="1" applyFill="1" applyBorder="1" applyAlignment="1">
      <alignment horizontal="right" vertical="center"/>
    </xf>
    <xf numFmtId="183" fontId="19" fillId="4" borderId="6" xfId="0" applyNumberFormat="1" applyFont="1" applyFill="1" applyBorder="1" applyAlignment="1">
      <alignment horizontal="right" vertical="center" shrinkToFit="1"/>
    </xf>
    <xf numFmtId="41" fontId="19" fillId="4" borderId="27" xfId="0" applyNumberFormat="1" applyFont="1" applyFill="1" applyBorder="1" applyAlignment="1">
      <alignment horizontal="right" vertical="center" shrinkToFit="1"/>
    </xf>
    <xf numFmtId="41" fontId="19" fillId="4" borderId="14" xfId="0" applyNumberFormat="1" applyFont="1" applyFill="1" applyBorder="1" applyAlignment="1">
      <alignment horizontal="right" vertical="center" shrinkToFit="1"/>
    </xf>
    <xf numFmtId="41" fontId="19" fillId="4" borderId="6" xfId="0" applyNumberFormat="1" applyFont="1" applyFill="1" applyBorder="1" applyAlignment="1">
      <alignment horizontal="right" vertical="center" shrinkToFit="1"/>
    </xf>
    <xf numFmtId="183" fontId="19" fillId="4" borderId="14" xfId="0" applyNumberFormat="1" applyFont="1" applyFill="1" applyBorder="1" applyAlignment="1">
      <alignment horizontal="right" vertical="center" shrinkToFit="1"/>
    </xf>
    <xf numFmtId="41" fontId="19" fillId="4" borderId="21" xfId="0" applyNumberFormat="1" applyFont="1" applyFill="1" applyBorder="1" applyAlignment="1">
      <alignment horizontal="right" vertical="center" shrinkToFit="1"/>
    </xf>
    <xf numFmtId="181" fontId="19" fillId="4" borderId="6" xfId="0" applyNumberFormat="1" applyFont="1" applyFill="1" applyBorder="1" applyAlignment="1">
      <alignment horizontal="right" vertical="center" shrinkToFit="1"/>
    </xf>
    <xf numFmtId="177" fontId="19" fillId="4" borderId="6" xfId="0" applyNumberFormat="1" applyFont="1" applyFill="1" applyBorder="1" applyAlignment="1">
      <alignment horizontal="right" vertical="center" shrinkToFit="1"/>
    </xf>
    <xf numFmtId="177" fontId="19" fillId="4" borderId="27" xfId="0" applyNumberFormat="1" applyFont="1" applyFill="1" applyBorder="1" applyAlignment="1">
      <alignment horizontal="right" vertical="center" shrinkToFit="1"/>
    </xf>
    <xf numFmtId="1" fontId="19" fillId="4" borderId="6" xfId="0" applyNumberFormat="1" applyFont="1" applyFill="1" applyBorder="1" applyAlignment="1">
      <alignment horizontal="right" vertical="center"/>
    </xf>
    <xf numFmtId="184" fontId="19" fillId="6" borderId="50" xfId="0" applyNumberFormat="1" applyFont="1" applyFill="1" applyBorder="1" applyAlignment="1">
      <alignment horizontal="right" vertical="center"/>
    </xf>
    <xf numFmtId="187" fontId="19" fillId="6" borderId="51" xfId="0" applyNumberFormat="1" applyFont="1" applyFill="1" applyBorder="1" applyAlignment="1">
      <alignment horizontal="right" vertical="center"/>
    </xf>
    <xf numFmtId="177" fontId="19" fillId="4" borderId="4" xfId="0" applyNumberFormat="1" applyFont="1" applyFill="1" applyBorder="1" applyAlignment="1">
      <alignment horizontal="right" vertical="center"/>
    </xf>
    <xf numFmtId="177" fontId="19" fillId="4" borderId="29" xfId="0" applyNumberFormat="1" applyFont="1" applyFill="1" applyBorder="1" applyAlignment="1">
      <alignment horizontal="right" vertical="center"/>
    </xf>
    <xf numFmtId="177" fontId="19" fillId="4" borderId="13" xfId="0" applyNumberFormat="1" applyFont="1" applyFill="1" applyBorder="1" applyAlignment="1">
      <alignment horizontal="right" vertical="center"/>
    </xf>
    <xf numFmtId="177" fontId="19" fillId="4" borderId="5" xfId="0" applyNumberFormat="1" applyFont="1" applyFill="1" applyBorder="1" applyAlignment="1">
      <alignment horizontal="right" vertical="center"/>
    </xf>
    <xf numFmtId="185" fontId="19" fillId="3" borderId="52" xfId="1" applyNumberFormat="1" applyFont="1" applyFill="1" applyBorder="1" applyAlignment="1">
      <alignment horizontal="right" vertical="center"/>
    </xf>
    <xf numFmtId="178" fontId="19" fillId="3" borderId="63" xfId="0" applyNumberFormat="1" applyFont="1" applyFill="1" applyBorder="1" applyAlignment="1">
      <alignment horizontal="right" vertical="center"/>
    </xf>
    <xf numFmtId="185" fontId="19" fillId="3" borderId="53" xfId="1" applyNumberFormat="1" applyFont="1" applyFill="1" applyBorder="1" applyAlignment="1">
      <alignment horizontal="right" vertical="center"/>
    </xf>
    <xf numFmtId="178" fontId="19" fillId="3" borderId="58" xfId="0" applyNumberFormat="1" applyFont="1" applyFill="1" applyBorder="1" applyAlignment="1">
      <alignment horizontal="right" vertical="center"/>
    </xf>
    <xf numFmtId="178" fontId="19" fillId="3" borderId="52" xfId="0" applyNumberFormat="1" applyFont="1" applyFill="1" applyBorder="1" applyAlignment="1">
      <alignment horizontal="right" vertical="center"/>
    </xf>
    <xf numFmtId="185" fontId="19" fillId="3" borderId="63" xfId="1" applyNumberFormat="1" applyFont="1" applyFill="1" applyBorder="1" applyAlignment="1">
      <alignment horizontal="right" vertical="center"/>
    </xf>
    <xf numFmtId="178" fontId="19" fillId="3" borderId="54" xfId="0" applyNumberFormat="1" applyFont="1" applyFill="1" applyBorder="1" applyAlignment="1">
      <alignment horizontal="right" vertical="center"/>
    </xf>
    <xf numFmtId="186" fontId="19" fillId="3" borderId="55" xfId="1" applyNumberFormat="1" applyFont="1" applyFill="1" applyBorder="1" applyAlignment="1">
      <alignment horizontal="right" vertical="center"/>
    </xf>
    <xf numFmtId="41" fontId="19" fillId="3" borderId="59" xfId="1" applyNumberFormat="1" applyFont="1" applyFill="1" applyBorder="1" applyAlignment="1">
      <alignment horizontal="right" vertical="center"/>
    </xf>
    <xf numFmtId="186" fontId="19" fillId="3" borderId="56" xfId="1" applyNumberFormat="1" applyFont="1" applyFill="1" applyBorder="1" applyAlignment="1">
      <alignment horizontal="right" vertical="center"/>
    </xf>
    <xf numFmtId="41" fontId="19" fillId="3" borderId="59" xfId="0" applyNumberFormat="1" applyFont="1" applyFill="1" applyBorder="1" applyAlignment="1">
      <alignment horizontal="right" vertical="center"/>
    </xf>
    <xf numFmtId="41" fontId="19" fillId="3" borderId="60" xfId="0" applyNumberFormat="1" applyFont="1" applyFill="1" applyBorder="1" applyAlignment="1">
      <alignment horizontal="right" vertical="center"/>
    </xf>
    <xf numFmtId="41" fontId="19" fillId="3" borderId="55" xfId="0" applyNumberFormat="1" applyFont="1" applyFill="1" applyBorder="1" applyAlignment="1">
      <alignment horizontal="right" vertical="center"/>
    </xf>
    <xf numFmtId="186" fontId="19" fillId="3" borderId="59" xfId="1" applyNumberFormat="1" applyFont="1" applyFill="1" applyBorder="1" applyAlignment="1">
      <alignment horizontal="right" vertical="center"/>
    </xf>
    <xf numFmtId="41" fontId="19" fillId="3" borderId="57" xfId="0" applyNumberFormat="1" applyFont="1" applyFill="1" applyBorder="1" applyAlignment="1">
      <alignment horizontal="right" vertical="center"/>
    </xf>
    <xf numFmtId="181" fontId="19" fillId="0" borderId="18" xfId="0" applyNumberFormat="1" applyFont="1" applyBorder="1" applyAlignment="1">
      <alignment horizontal="right" vertical="center"/>
    </xf>
    <xf numFmtId="181" fontId="20" fillId="0" borderId="17" xfId="0" applyNumberFormat="1" applyFont="1" applyBorder="1" applyAlignment="1">
      <alignment horizontal="right" vertical="center"/>
    </xf>
    <xf numFmtId="176" fontId="19" fillId="0" borderId="7" xfId="0" applyNumberFormat="1" applyFont="1" applyBorder="1" applyAlignment="1">
      <alignment horizontal="center" vertical="center"/>
    </xf>
    <xf numFmtId="176" fontId="19" fillId="0" borderId="9" xfId="0" applyNumberFormat="1" applyFont="1" applyBorder="1" applyAlignment="1">
      <alignment horizontal="center" vertical="center"/>
    </xf>
    <xf numFmtId="0" fontId="19" fillId="4" borderId="7" xfId="0" applyFont="1" applyFill="1" applyBorder="1" applyAlignment="1">
      <alignment vertical="center" wrapText="1"/>
    </xf>
    <xf numFmtId="0" fontId="19" fillId="4" borderId="9" xfId="0" applyFont="1" applyFill="1" applyBorder="1" applyAlignment="1">
      <alignment vertical="center"/>
    </xf>
    <xf numFmtId="41" fontId="19" fillId="4" borderId="30"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181" fontId="19" fillId="4" borderId="30" xfId="1" applyNumberFormat="1" applyFont="1" applyFill="1" applyBorder="1" applyAlignment="1">
      <alignment horizontal="right" vertical="center"/>
    </xf>
    <xf numFmtId="181" fontId="19" fillId="4" borderId="14" xfId="1" applyNumberFormat="1" applyFont="1" applyFill="1" applyBorder="1" applyAlignment="1">
      <alignment horizontal="right" vertical="center"/>
    </xf>
    <xf numFmtId="181" fontId="19" fillId="0" borderId="18" xfId="0" applyNumberFormat="1" applyFont="1" applyFill="1" applyBorder="1" applyAlignment="1">
      <alignment horizontal="right" vertical="center"/>
    </xf>
    <xf numFmtId="181" fontId="19" fillId="0" borderId="17" xfId="0" applyNumberFormat="1" applyFont="1" applyFill="1" applyBorder="1" applyAlignment="1">
      <alignment horizontal="right" vertical="center"/>
    </xf>
    <xf numFmtId="41" fontId="19" fillId="0" borderId="43" xfId="0" applyNumberFormat="1" applyFont="1" applyBorder="1" applyAlignment="1">
      <alignment vertical="center"/>
    </xf>
    <xf numFmtId="41" fontId="20" fillId="0" borderId="19" xfId="0" applyNumberFormat="1" applyFont="1" applyBorder="1" applyAlignment="1">
      <alignment vertical="center"/>
    </xf>
    <xf numFmtId="181" fontId="19" fillId="3" borderId="43" xfId="0" applyNumberFormat="1" applyFont="1" applyFill="1" applyBorder="1" applyAlignment="1">
      <alignment horizontal="right" vertical="center"/>
    </xf>
    <xf numFmtId="181" fontId="20" fillId="3" borderId="19" xfId="0" applyNumberFormat="1" applyFont="1" applyFill="1" applyBorder="1" applyAlignment="1">
      <alignment horizontal="right" vertical="center"/>
    </xf>
    <xf numFmtId="0" fontId="19" fillId="4" borderId="7" xfId="0" applyFont="1" applyFill="1" applyBorder="1" applyAlignment="1">
      <alignment horizontal="left" vertical="center" wrapText="1"/>
    </xf>
    <xf numFmtId="0" fontId="19" fillId="4" borderId="9" xfId="0" applyFont="1" applyFill="1" applyBorder="1" applyAlignment="1">
      <alignment horizontal="left" vertical="center" wrapText="1"/>
    </xf>
    <xf numFmtId="181" fontId="19" fillId="0" borderId="1"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19" fillId="0" borderId="43" xfId="0" applyNumberFormat="1" applyFont="1" applyBorder="1" applyAlignment="1">
      <alignment horizontal="right" vertical="center"/>
    </xf>
    <xf numFmtId="181" fontId="20" fillId="0" borderId="19" xfId="0" applyNumberFormat="1" applyFont="1" applyBorder="1" applyAlignment="1">
      <alignment horizontal="right" vertical="center"/>
    </xf>
    <xf numFmtId="181" fontId="19" fillId="4" borderId="30" xfId="0" applyNumberFormat="1" applyFont="1" applyFill="1" applyBorder="1" applyAlignment="1">
      <alignment horizontal="right" vertical="center"/>
    </xf>
    <xf numFmtId="181" fontId="20" fillId="4" borderId="14" xfId="0" applyNumberFormat="1" applyFont="1" applyFill="1" applyBorder="1" applyAlignment="1">
      <alignment horizontal="right" vertical="center"/>
    </xf>
    <xf numFmtId="41" fontId="19" fillId="4" borderId="30" xfId="1" applyNumberFormat="1" applyFont="1" applyFill="1" applyBorder="1" applyAlignment="1">
      <alignment horizontal="right" vertical="center"/>
    </xf>
    <xf numFmtId="41" fontId="19" fillId="4" borderId="14" xfId="1" applyNumberFormat="1" applyFont="1" applyFill="1" applyBorder="1" applyAlignment="1">
      <alignment horizontal="right" vertical="center"/>
    </xf>
    <xf numFmtId="176" fontId="19" fillId="0" borderId="7"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181" fontId="19" fillId="0" borderId="1" xfId="0" applyNumberFormat="1" applyFont="1" applyBorder="1" applyAlignment="1">
      <alignment horizontal="right" vertical="center" wrapText="1"/>
    </xf>
    <xf numFmtId="0" fontId="19" fillId="4" borderId="9" xfId="0" applyFont="1" applyFill="1" applyBorder="1" applyAlignment="1">
      <alignment horizontal="left" vertical="center"/>
    </xf>
    <xf numFmtId="181" fontId="19" fillId="0" borderId="30" xfId="0" applyNumberFormat="1" applyFont="1" applyFill="1" applyBorder="1" applyAlignment="1">
      <alignment horizontal="right" vertical="center"/>
    </xf>
    <xf numFmtId="181" fontId="20" fillId="0" borderId="14" xfId="0" applyNumberFormat="1" applyFont="1" applyFill="1" applyBorder="1" applyAlignment="1">
      <alignment horizontal="right" vertical="center"/>
    </xf>
    <xf numFmtId="41" fontId="19" fillId="0" borderId="30" xfId="1" applyNumberFormat="1" applyFont="1" applyFill="1" applyBorder="1" applyAlignment="1">
      <alignment horizontal="right" vertical="center"/>
    </xf>
    <xf numFmtId="41" fontId="19" fillId="0" borderId="14" xfId="1"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183" fontId="19" fillId="4" borderId="7" xfId="0" applyNumberFormat="1" applyFont="1" applyFill="1" applyBorder="1" applyAlignment="1">
      <alignment vertical="center" wrapText="1" shrinkToFit="1"/>
    </xf>
    <xf numFmtId="183" fontId="19" fillId="4" borderId="9" xfId="0" applyNumberFormat="1" applyFont="1" applyFill="1" applyBorder="1" applyAlignment="1">
      <alignment vertical="center" wrapText="1" shrinkToFit="1"/>
    </xf>
    <xf numFmtId="183" fontId="19" fillId="4" borderId="7" xfId="0" applyNumberFormat="1" applyFont="1" applyFill="1" applyBorder="1" applyAlignment="1">
      <alignment horizontal="left" vertical="center" wrapText="1" shrinkToFit="1"/>
    </xf>
    <xf numFmtId="183" fontId="19" fillId="4" borderId="9" xfId="0" applyNumberFormat="1" applyFont="1" applyFill="1" applyBorder="1" applyAlignment="1">
      <alignment horizontal="left" vertical="center" wrapText="1" shrinkToFit="1"/>
    </xf>
    <xf numFmtId="49" fontId="19" fillId="4" borderId="7" xfId="0" applyNumberFormat="1" applyFont="1" applyFill="1" applyBorder="1" applyAlignment="1">
      <alignment horizontal="left" vertical="center" wrapText="1"/>
    </xf>
    <xf numFmtId="49" fontId="19" fillId="4" borderId="9" xfId="0" applyNumberFormat="1" applyFont="1" applyFill="1" applyBorder="1" applyAlignment="1">
      <alignment horizontal="left" vertical="center" wrapText="1"/>
    </xf>
    <xf numFmtId="176" fontId="19" fillId="0" borderId="64" xfId="0" applyNumberFormat="1" applyFont="1" applyBorder="1" applyAlignment="1">
      <alignment horizontal="center" vertical="center" wrapText="1"/>
    </xf>
    <xf numFmtId="176" fontId="19" fillId="0" borderId="65" xfId="0" applyNumberFormat="1" applyFont="1" applyBorder="1" applyAlignment="1">
      <alignment horizontal="center"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xf>
    <xf numFmtId="0" fontId="19" fillId="6" borderId="49" xfId="0" applyFont="1" applyFill="1" applyBorder="1" applyAlignment="1">
      <alignment vertical="center" wrapText="1"/>
    </xf>
    <xf numFmtId="0" fontId="19" fillId="6" borderId="49"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19" fillId="0" borderId="65" xfId="0" applyFont="1" applyFill="1" applyBorder="1" applyAlignment="1">
      <alignment horizontal="left" vertical="center"/>
    </xf>
    <xf numFmtId="181" fontId="19" fillId="3" borderId="61" xfId="0" applyNumberFormat="1" applyFont="1" applyFill="1" applyBorder="1" applyAlignment="1">
      <alignment horizontal="right" vertical="center"/>
    </xf>
    <xf numFmtId="181" fontId="20" fillId="3" borderId="62"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181" fontId="19" fillId="3" borderId="30" xfId="1" applyNumberFormat="1" applyFont="1" applyFill="1" applyBorder="1" applyAlignment="1">
      <alignment horizontal="right" vertical="center"/>
    </xf>
    <xf numFmtId="181" fontId="20" fillId="3" borderId="14" xfId="1" applyNumberFormat="1" applyFont="1" applyFill="1" applyBorder="1" applyAlignment="1">
      <alignment horizontal="right" vertical="center"/>
    </xf>
    <xf numFmtId="177" fontId="19" fillId="3" borderId="30" xfId="0" applyNumberFormat="1" applyFont="1" applyFill="1" applyBorder="1" applyAlignment="1">
      <alignment horizontal="right" vertical="center"/>
    </xf>
    <xf numFmtId="177" fontId="20" fillId="3" borderId="14" xfId="0" applyNumberFormat="1" applyFont="1" applyFill="1" applyBorder="1" applyAlignment="1">
      <alignment horizontal="right" vertical="center"/>
    </xf>
    <xf numFmtId="182" fontId="19" fillId="3" borderId="30" xfId="1" applyNumberFormat="1" applyFont="1" applyFill="1" applyBorder="1" applyAlignment="1">
      <alignment horizontal="right" vertical="center"/>
    </xf>
    <xf numFmtId="182" fontId="20" fillId="3" borderId="14" xfId="1" applyNumberFormat="1" applyFont="1" applyFill="1" applyBorder="1" applyAlignment="1">
      <alignment horizontal="right" vertical="center"/>
    </xf>
    <xf numFmtId="38" fontId="19" fillId="3" borderId="30" xfId="1" applyFont="1" applyFill="1" applyBorder="1" applyAlignment="1">
      <alignment horizontal="right" vertical="center"/>
    </xf>
    <xf numFmtId="38" fontId="20" fillId="3" borderId="14" xfId="1" applyFont="1" applyFill="1" applyBorder="1" applyAlignment="1">
      <alignment horizontal="right" vertical="center"/>
    </xf>
    <xf numFmtId="41" fontId="19" fillId="3" borderId="1" xfId="0" applyNumberFormat="1" applyFont="1" applyFill="1" applyBorder="1" applyAlignment="1">
      <alignment horizontal="right" vertical="center"/>
    </xf>
    <xf numFmtId="41" fontId="20" fillId="3" borderId="44" xfId="0" applyNumberFormat="1" applyFont="1" applyFill="1" applyBorder="1" applyAlignment="1">
      <alignment horizontal="right" vertical="center"/>
    </xf>
    <xf numFmtId="181" fontId="19" fillId="3" borderId="18" xfId="0" applyNumberFormat="1" applyFont="1" applyFill="1" applyBorder="1" applyAlignment="1">
      <alignment horizontal="right" vertical="center"/>
    </xf>
    <xf numFmtId="181" fontId="20" fillId="3" borderId="17" xfId="0" applyNumberFormat="1" applyFont="1" applyFill="1" applyBorder="1" applyAlignment="1">
      <alignment horizontal="right" vertical="center"/>
    </xf>
    <xf numFmtId="181" fontId="19" fillId="3" borderId="30" xfId="0" applyNumberFormat="1" applyFont="1" applyFill="1" applyBorder="1" applyAlignment="1">
      <alignment horizontal="right" vertical="center"/>
    </xf>
    <xf numFmtId="181" fontId="20" fillId="3" borderId="14" xfId="0" applyNumberFormat="1" applyFont="1" applyFill="1" applyBorder="1" applyAlignment="1">
      <alignment horizontal="right" vertical="center"/>
    </xf>
    <xf numFmtId="0" fontId="19" fillId="0" borderId="7" xfId="0" applyFont="1" applyBorder="1" applyAlignment="1">
      <alignment horizontal="left" vertical="center"/>
    </xf>
    <xf numFmtId="0" fontId="19" fillId="0" borderId="9" xfId="0" applyFont="1" applyBorder="1" applyAlignment="1">
      <alignment horizontal="left" vertical="center"/>
    </xf>
    <xf numFmtId="41" fontId="19" fillId="0" borderId="43" xfId="0" applyNumberFormat="1" applyFont="1" applyBorder="1" applyAlignment="1">
      <alignment horizontal="right" vertical="center"/>
    </xf>
    <xf numFmtId="41" fontId="20" fillId="0" borderId="19" xfId="0" applyNumberFormat="1" applyFont="1" applyBorder="1" applyAlignment="1">
      <alignment horizontal="right" vertical="center"/>
    </xf>
    <xf numFmtId="181" fontId="19" fillId="3" borderId="19"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38" fontId="5" fillId="2" borderId="26" xfId="1" applyFont="1" applyFill="1" applyBorder="1" applyAlignment="1">
      <alignment horizontal="center" vertical="center" wrapText="1"/>
    </xf>
    <xf numFmtId="38" fontId="0" fillId="0" borderId="29" xfId="1" applyFont="1" applyBorder="1" applyAlignment="1">
      <alignment vertical="center" wrapText="1"/>
    </xf>
    <xf numFmtId="38" fontId="0" fillId="0" borderId="38" xfId="1" applyFont="1" applyBorder="1" applyAlignment="1">
      <alignment vertical="center"/>
    </xf>
    <xf numFmtId="0" fontId="5"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5"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wrapText="1"/>
    </xf>
    <xf numFmtId="0" fontId="0" fillId="0" borderId="41" xfId="0" applyBorder="1" applyAlignment="1">
      <alignment vertical="center"/>
    </xf>
    <xf numFmtId="0" fontId="5"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38" fontId="11" fillId="2" borderId="4" xfId="1" applyFont="1" applyFill="1" applyBorder="1" applyAlignment="1">
      <alignment vertical="center" wrapText="1"/>
    </xf>
    <xf numFmtId="38" fontId="12" fillId="2" borderId="37" xfId="1" applyFont="1" applyFill="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5" borderId="47"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46" xfId="0" applyFont="1" applyFill="1" applyBorder="1" applyAlignment="1">
      <alignment horizontal="center" vertical="center" wrapText="1"/>
    </xf>
    <xf numFmtId="179" fontId="10" fillId="5" borderId="12" xfId="1" applyNumberFormat="1" applyFont="1" applyFill="1" applyBorder="1" applyAlignment="1">
      <alignment horizontal="center" vertical="center" wrapText="1"/>
    </xf>
    <xf numFmtId="179" fontId="10" fillId="5" borderId="14" xfId="1" applyNumberFormat="1"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20" fillId="4" borderId="14" xfId="1" applyNumberFormat="1" applyFont="1" applyFill="1" applyBorder="1" applyAlignment="1">
      <alignment horizontal="right" vertical="center"/>
    </xf>
    <xf numFmtId="180" fontId="3" fillId="0" borderId="0" xfId="0" applyNumberFormat="1" applyFont="1" applyBorder="1" applyAlignment="1">
      <alignment vertical="center"/>
    </xf>
    <xf numFmtId="180" fontId="0" fillId="0" borderId="0" xfId="0" applyNumberFormat="1" applyBorder="1" applyAlignment="1">
      <alignmen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FF"/>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17"/>
  <sheetViews>
    <sheetView tabSelected="1" view="pageBreakPreview" zoomScale="85" zoomScaleNormal="100" zoomScaleSheetLayoutView="85" workbookViewId="0">
      <pane xSplit="4" ySplit="7" topLeftCell="M98" activePane="bottomRight" state="frozen"/>
      <selection pane="topRight" activeCell="E1" sqref="E1"/>
      <selection pane="bottomLeft" activeCell="A8" sqref="A8"/>
      <selection pane="bottomRight" activeCell="V102" sqref="V102:W103"/>
    </sheetView>
  </sheetViews>
  <sheetFormatPr defaultRowHeight="13.5" outlineLevelRow="1"/>
  <cols>
    <col min="1" max="1" width="4.125" style="1" customWidth="1"/>
    <col min="2" max="2" width="7.875" style="1" customWidth="1"/>
    <col min="3" max="3" width="20.5" style="1" customWidth="1"/>
    <col min="4" max="4" width="36.625" style="1" customWidth="1"/>
    <col min="5" max="8" width="9" style="1" customWidth="1"/>
    <col min="9" max="9" width="9" style="29" customWidth="1"/>
    <col min="10" max="11" width="9" style="1" customWidth="1"/>
    <col min="12" max="12" width="9" style="31" customWidth="1"/>
    <col min="13" max="16" width="9" style="1" customWidth="1"/>
    <col min="17" max="17" width="10.625" style="29" customWidth="1"/>
    <col min="18" max="18" width="8" style="29" customWidth="1"/>
    <col min="19" max="19" width="10.625" style="29" customWidth="1"/>
    <col min="20" max="22" width="8" style="1" customWidth="1"/>
    <col min="23" max="23" width="10.625" style="1" customWidth="1"/>
    <col min="24" max="24" width="8" style="1" customWidth="1"/>
    <col min="25" max="25" width="9" style="19"/>
    <col min="26" max="16384" width="9" style="1"/>
  </cols>
  <sheetData>
    <row r="1" spans="1:25" ht="36" customHeight="1" thickBot="1">
      <c r="A1" s="25" t="s">
        <v>92</v>
      </c>
      <c r="B1" s="25"/>
    </row>
    <row r="2" spans="1:25" s="2" customFormat="1" ht="18" customHeight="1">
      <c r="A2" s="142" t="s">
        <v>2</v>
      </c>
      <c r="B2" s="142" t="s">
        <v>44</v>
      </c>
      <c r="C2" s="142" t="s">
        <v>20</v>
      </c>
      <c r="D2" s="142" t="s">
        <v>45</v>
      </c>
      <c r="E2" s="168" t="s">
        <v>7</v>
      </c>
      <c r="F2" s="188"/>
      <c r="G2" s="168" t="s">
        <v>4</v>
      </c>
      <c r="H2" s="207"/>
      <c r="I2" s="207"/>
      <c r="J2" s="207"/>
      <c r="K2" s="207"/>
      <c r="L2" s="207"/>
      <c r="M2" s="207"/>
      <c r="N2" s="210" t="s">
        <v>21</v>
      </c>
      <c r="O2" s="168" t="s">
        <v>10</v>
      </c>
      <c r="P2" s="188"/>
      <c r="Q2" s="168" t="s">
        <v>18</v>
      </c>
      <c r="R2" s="169"/>
      <c r="S2" s="169"/>
      <c r="T2" s="169"/>
      <c r="U2" s="169"/>
      <c r="V2" s="168" t="s">
        <v>19</v>
      </c>
      <c r="W2" s="169"/>
      <c r="X2" s="170"/>
      <c r="Y2" s="20"/>
    </row>
    <row r="3" spans="1:25" s="2" customFormat="1" ht="18" customHeight="1">
      <c r="A3" s="202"/>
      <c r="B3" s="143"/>
      <c r="C3" s="202"/>
      <c r="D3" s="202"/>
      <c r="E3" s="189"/>
      <c r="F3" s="190"/>
      <c r="G3" s="208"/>
      <c r="H3" s="209"/>
      <c r="I3" s="209"/>
      <c r="J3" s="209"/>
      <c r="K3" s="209"/>
      <c r="L3" s="209"/>
      <c r="M3" s="209"/>
      <c r="N3" s="211"/>
      <c r="O3" s="189"/>
      <c r="P3" s="190"/>
      <c r="Q3" s="36" t="s">
        <v>14</v>
      </c>
      <c r="R3" s="171" t="s">
        <v>1</v>
      </c>
      <c r="S3" s="171" t="s">
        <v>12</v>
      </c>
      <c r="T3" s="174" t="s">
        <v>0</v>
      </c>
      <c r="U3" s="177" t="s">
        <v>16</v>
      </c>
      <c r="V3" s="180" t="s">
        <v>1</v>
      </c>
      <c r="W3" s="174" t="s">
        <v>12</v>
      </c>
      <c r="X3" s="183" t="s">
        <v>0</v>
      </c>
      <c r="Y3" s="20"/>
    </row>
    <row r="4" spans="1:25" s="2" customFormat="1" ht="18" customHeight="1">
      <c r="A4" s="202"/>
      <c r="B4" s="143"/>
      <c r="C4" s="202"/>
      <c r="D4" s="202"/>
      <c r="E4" s="18"/>
      <c r="F4" s="17"/>
      <c r="G4" s="7" t="s">
        <v>8</v>
      </c>
      <c r="H4" s="8"/>
      <c r="I4" s="30"/>
      <c r="J4" s="8"/>
      <c r="K4" s="8"/>
      <c r="L4" s="32"/>
      <c r="M4" s="191" t="s">
        <v>9</v>
      </c>
      <c r="N4" s="211"/>
      <c r="O4" s="18"/>
      <c r="P4" s="17"/>
      <c r="Q4" s="186" t="s">
        <v>13</v>
      </c>
      <c r="R4" s="172"/>
      <c r="S4" s="172"/>
      <c r="T4" s="175"/>
      <c r="U4" s="178"/>
      <c r="V4" s="181"/>
      <c r="W4" s="175"/>
      <c r="X4" s="184"/>
      <c r="Y4" s="20"/>
    </row>
    <row r="5" spans="1:25" s="2" customFormat="1" ht="18" customHeight="1">
      <c r="A5" s="202"/>
      <c r="B5" s="143"/>
      <c r="C5" s="202"/>
      <c r="D5" s="202"/>
      <c r="E5" s="18"/>
      <c r="F5" s="194" t="s">
        <v>5</v>
      </c>
      <c r="G5" s="18"/>
      <c r="H5" s="5" t="s">
        <v>3</v>
      </c>
      <c r="I5" s="34"/>
      <c r="J5" s="26"/>
      <c r="K5" s="26"/>
      <c r="L5" s="33"/>
      <c r="M5" s="192"/>
      <c r="N5" s="211"/>
      <c r="O5" s="18"/>
      <c r="P5" s="194" t="s">
        <v>5</v>
      </c>
      <c r="Q5" s="187"/>
      <c r="R5" s="173"/>
      <c r="S5" s="173"/>
      <c r="T5" s="176"/>
      <c r="U5" s="179"/>
      <c r="V5" s="182"/>
      <c r="W5" s="176"/>
      <c r="X5" s="185"/>
      <c r="Y5" s="20"/>
    </row>
    <row r="6" spans="1:25" s="2" customFormat="1" ht="18" customHeight="1">
      <c r="A6" s="202"/>
      <c r="B6" s="143"/>
      <c r="C6" s="202"/>
      <c r="D6" s="202"/>
      <c r="E6" s="18"/>
      <c r="F6" s="195"/>
      <c r="G6" s="18"/>
      <c r="H6" s="16" t="s">
        <v>6</v>
      </c>
      <c r="I6" s="197" t="s">
        <v>43</v>
      </c>
      <c r="J6" s="198"/>
      <c r="K6" s="199"/>
      <c r="L6" s="200" t="s">
        <v>24</v>
      </c>
      <c r="M6" s="192"/>
      <c r="N6" s="211"/>
      <c r="O6" s="18"/>
      <c r="P6" s="195"/>
      <c r="Q6" s="37" t="s">
        <v>15</v>
      </c>
      <c r="R6" s="38" t="s">
        <v>15</v>
      </c>
      <c r="S6" s="38" t="s">
        <v>15</v>
      </c>
      <c r="T6" s="10" t="s">
        <v>15</v>
      </c>
      <c r="U6" s="11" t="s">
        <v>15</v>
      </c>
      <c r="V6" s="14" t="s">
        <v>15</v>
      </c>
      <c r="W6" s="10" t="s">
        <v>15</v>
      </c>
      <c r="X6" s="11" t="s">
        <v>15</v>
      </c>
      <c r="Y6" s="21" t="s">
        <v>15</v>
      </c>
    </row>
    <row r="7" spans="1:25" s="2" customFormat="1" ht="18" customHeight="1" thickBot="1">
      <c r="A7" s="203"/>
      <c r="B7" s="144"/>
      <c r="C7" s="203"/>
      <c r="D7" s="203"/>
      <c r="E7" s="4"/>
      <c r="F7" s="196"/>
      <c r="G7" s="4"/>
      <c r="H7" s="6"/>
      <c r="I7" s="35" t="s">
        <v>22</v>
      </c>
      <c r="J7" s="28" t="s">
        <v>23</v>
      </c>
      <c r="K7" s="28" t="s">
        <v>25</v>
      </c>
      <c r="L7" s="201"/>
      <c r="M7" s="193"/>
      <c r="N7" s="212"/>
      <c r="O7" s="4"/>
      <c r="P7" s="196"/>
      <c r="Q7" s="39" t="s">
        <v>11</v>
      </c>
      <c r="R7" s="40" t="s">
        <v>11</v>
      </c>
      <c r="S7" s="40" t="s">
        <v>11</v>
      </c>
      <c r="T7" s="9" t="s">
        <v>11</v>
      </c>
      <c r="U7" s="12" t="s">
        <v>11</v>
      </c>
      <c r="V7" s="13" t="s">
        <v>11</v>
      </c>
      <c r="W7" s="9" t="s">
        <v>11</v>
      </c>
      <c r="X7" s="15" t="s">
        <v>11</v>
      </c>
      <c r="Y7" s="22" t="s">
        <v>11</v>
      </c>
    </row>
    <row r="8" spans="1:25" s="2" customFormat="1" ht="45" customHeight="1">
      <c r="A8" s="93">
        <v>1</v>
      </c>
      <c r="B8" s="145" t="s">
        <v>46</v>
      </c>
      <c r="C8" s="95" t="s">
        <v>93</v>
      </c>
      <c r="D8" s="107" t="s">
        <v>159</v>
      </c>
      <c r="E8" s="109">
        <v>197.21716900000001</v>
      </c>
      <c r="F8" s="91">
        <f>E8</f>
        <v>197.21716900000001</v>
      </c>
      <c r="G8" s="111">
        <f>H8</f>
        <v>0.57567900000000005</v>
      </c>
      <c r="H8" s="113">
        <f>I8+J8+K8+L8</f>
        <v>0.57567900000000005</v>
      </c>
      <c r="I8" s="115">
        <v>0</v>
      </c>
      <c r="J8" s="97">
        <v>0</v>
      </c>
      <c r="K8" s="97">
        <v>0</v>
      </c>
      <c r="L8" s="99">
        <v>0.57567900000000005</v>
      </c>
      <c r="M8" s="121">
        <v>20.101081000000001</v>
      </c>
      <c r="N8" s="103">
        <v>0</v>
      </c>
      <c r="O8" s="105">
        <f>+(+E8+G8)-(M8+N8)</f>
        <v>177.69176700000003</v>
      </c>
      <c r="P8" s="91">
        <f>O8</f>
        <v>177.69176700000003</v>
      </c>
      <c r="Q8" s="45">
        <v>41</v>
      </c>
      <c r="R8" s="46">
        <v>0</v>
      </c>
      <c r="S8" s="46">
        <v>0</v>
      </c>
      <c r="T8" s="47">
        <v>0</v>
      </c>
      <c r="U8" s="48">
        <v>0</v>
      </c>
      <c r="V8" s="43">
        <v>0</v>
      </c>
      <c r="W8" s="47">
        <v>0</v>
      </c>
      <c r="X8" s="49">
        <v>0</v>
      </c>
      <c r="Y8" s="23" t="s">
        <v>15</v>
      </c>
    </row>
    <row r="9" spans="1:25" s="2" customFormat="1" ht="45" customHeight="1" thickBot="1">
      <c r="A9" s="94"/>
      <c r="B9" s="146"/>
      <c r="C9" s="96"/>
      <c r="D9" s="108"/>
      <c r="E9" s="110"/>
      <c r="F9" s="92"/>
      <c r="G9" s="112"/>
      <c r="H9" s="114"/>
      <c r="I9" s="204"/>
      <c r="J9" s="98"/>
      <c r="K9" s="98"/>
      <c r="L9" s="100"/>
      <c r="M9" s="122"/>
      <c r="N9" s="104"/>
      <c r="O9" s="106"/>
      <c r="P9" s="92"/>
      <c r="Q9" s="50">
        <f>20101720/1000000</f>
        <v>20.10172</v>
      </c>
      <c r="R9" s="51">
        <v>0</v>
      </c>
      <c r="S9" s="51">
        <v>0</v>
      </c>
      <c r="T9" s="52">
        <v>0</v>
      </c>
      <c r="U9" s="53">
        <v>0</v>
      </c>
      <c r="V9" s="44">
        <v>0</v>
      </c>
      <c r="W9" s="52">
        <v>0</v>
      </c>
      <c r="X9" s="54">
        <v>0</v>
      </c>
      <c r="Y9" s="24" t="s">
        <v>11</v>
      </c>
    </row>
    <row r="10" spans="1:25" s="2" customFormat="1" ht="45" customHeight="1">
      <c r="A10" s="93">
        <v>2</v>
      </c>
      <c r="B10" s="145" t="s">
        <v>47</v>
      </c>
      <c r="C10" s="95" t="s">
        <v>94</v>
      </c>
      <c r="D10" s="107" t="s">
        <v>95</v>
      </c>
      <c r="E10" s="109">
        <v>75.092466999999999</v>
      </c>
      <c r="F10" s="91">
        <f t="shared" ref="F10" si="0">E10</f>
        <v>75.092466999999999</v>
      </c>
      <c r="G10" s="111">
        <f t="shared" ref="G10" si="1">H10</f>
        <v>7.3472999999999997E-2</v>
      </c>
      <c r="H10" s="113">
        <f t="shared" ref="H10" si="2">I10+J10+K10+L10</f>
        <v>7.3472999999999997E-2</v>
      </c>
      <c r="I10" s="115">
        <v>0</v>
      </c>
      <c r="J10" s="97">
        <v>0</v>
      </c>
      <c r="K10" s="97">
        <v>0</v>
      </c>
      <c r="L10" s="99">
        <v>7.3472999999999997E-2</v>
      </c>
      <c r="M10" s="101">
        <v>15.840999999999999</v>
      </c>
      <c r="N10" s="103">
        <v>0</v>
      </c>
      <c r="O10" s="105">
        <f>+(+E10+G10)-(M10+N10)</f>
        <v>59.324940000000005</v>
      </c>
      <c r="P10" s="91">
        <f t="shared" ref="P10" si="3">O10</f>
        <v>59.324940000000005</v>
      </c>
      <c r="Q10" s="55">
        <v>47</v>
      </c>
      <c r="R10" s="46">
        <v>0</v>
      </c>
      <c r="S10" s="46">
        <v>0</v>
      </c>
      <c r="T10" s="47">
        <v>0</v>
      </c>
      <c r="U10" s="48">
        <v>0</v>
      </c>
      <c r="V10" s="43">
        <v>0</v>
      </c>
      <c r="W10" s="47">
        <v>0</v>
      </c>
      <c r="X10" s="49">
        <v>0</v>
      </c>
      <c r="Y10" s="23" t="s">
        <v>15</v>
      </c>
    </row>
    <row r="11" spans="1:25" s="2" customFormat="1" ht="45" customHeight="1" thickBot="1">
      <c r="A11" s="94"/>
      <c r="B11" s="146"/>
      <c r="C11" s="96"/>
      <c r="D11" s="108"/>
      <c r="E11" s="110"/>
      <c r="F11" s="92"/>
      <c r="G11" s="112"/>
      <c r="H11" s="114"/>
      <c r="I11" s="116"/>
      <c r="J11" s="98"/>
      <c r="K11" s="98"/>
      <c r="L11" s="100"/>
      <c r="M11" s="102"/>
      <c r="N11" s="104"/>
      <c r="O11" s="167"/>
      <c r="P11" s="92"/>
      <c r="Q11" s="50">
        <f>15841000/1000000</f>
        <v>15.840999999999999</v>
      </c>
      <c r="R11" s="51">
        <v>0</v>
      </c>
      <c r="S11" s="51">
        <v>0</v>
      </c>
      <c r="T11" s="52">
        <v>0</v>
      </c>
      <c r="U11" s="53">
        <v>0</v>
      </c>
      <c r="V11" s="44">
        <v>0</v>
      </c>
      <c r="W11" s="52">
        <v>0</v>
      </c>
      <c r="X11" s="54">
        <v>0</v>
      </c>
      <c r="Y11" s="24" t="s">
        <v>11</v>
      </c>
    </row>
    <row r="12" spans="1:25" s="2" customFormat="1" ht="75" customHeight="1">
      <c r="A12" s="93">
        <v>3</v>
      </c>
      <c r="B12" s="147" t="s">
        <v>48</v>
      </c>
      <c r="C12" s="95" t="s">
        <v>96</v>
      </c>
      <c r="D12" s="107" t="s">
        <v>97</v>
      </c>
      <c r="E12" s="109">
        <v>3811.3443980000002</v>
      </c>
      <c r="F12" s="91">
        <f t="shared" ref="F12" si="4">E12</f>
        <v>3811.3443980000002</v>
      </c>
      <c r="G12" s="111">
        <f t="shared" ref="G12" si="5">H12</f>
        <v>2.2382620000000002</v>
      </c>
      <c r="H12" s="113">
        <f t="shared" ref="H12" si="6">I12+J12+K12+L12</f>
        <v>2.2382620000000002</v>
      </c>
      <c r="I12" s="115">
        <v>0</v>
      </c>
      <c r="J12" s="97">
        <v>0</v>
      </c>
      <c r="K12" s="97">
        <v>0</v>
      </c>
      <c r="L12" s="99">
        <v>2.2382620000000002</v>
      </c>
      <c r="M12" s="101">
        <v>596.803</v>
      </c>
      <c r="N12" s="103">
        <v>0</v>
      </c>
      <c r="O12" s="105">
        <f>+(+E12+G12)-(M12+N12)</f>
        <v>3216.7796600000001</v>
      </c>
      <c r="P12" s="91">
        <f t="shared" ref="P12" si="7">O12</f>
        <v>3216.7796600000001</v>
      </c>
      <c r="Q12" s="45">
        <v>92</v>
      </c>
      <c r="R12" s="46">
        <v>0</v>
      </c>
      <c r="S12" s="46">
        <v>0</v>
      </c>
      <c r="T12" s="47">
        <v>0</v>
      </c>
      <c r="U12" s="48">
        <v>0</v>
      </c>
      <c r="V12" s="43">
        <v>0</v>
      </c>
      <c r="W12" s="47">
        <v>0</v>
      </c>
      <c r="X12" s="49">
        <v>0</v>
      </c>
      <c r="Y12" s="23" t="s">
        <v>15</v>
      </c>
    </row>
    <row r="13" spans="1:25" s="2" customFormat="1" ht="75" customHeight="1" thickBot="1">
      <c r="A13" s="94"/>
      <c r="B13" s="148"/>
      <c r="C13" s="96"/>
      <c r="D13" s="108"/>
      <c r="E13" s="110"/>
      <c r="F13" s="92"/>
      <c r="G13" s="112"/>
      <c r="H13" s="114"/>
      <c r="I13" s="116"/>
      <c r="J13" s="98"/>
      <c r="K13" s="98"/>
      <c r="L13" s="100"/>
      <c r="M13" s="102"/>
      <c r="N13" s="104"/>
      <c r="O13" s="106"/>
      <c r="P13" s="92"/>
      <c r="Q13" s="50">
        <v>596.803</v>
      </c>
      <c r="R13" s="51">
        <v>0</v>
      </c>
      <c r="S13" s="51">
        <v>0</v>
      </c>
      <c r="T13" s="52">
        <v>0</v>
      </c>
      <c r="U13" s="53">
        <v>0</v>
      </c>
      <c r="V13" s="44">
        <v>0</v>
      </c>
      <c r="W13" s="52">
        <v>0</v>
      </c>
      <c r="X13" s="54">
        <v>0</v>
      </c>
      <c r="Y13" s="24" t="s">
        <v>11</v>
      </c>
    </row>
    <row r="14" spans="1:25" s="2" customFormat="1" ht="75" customHeight="1">
      <c r="A14" s="93">
        <v>4</v>
      </c>
      <c r="B14" s="147" t="s">
        <v>175</v>
      </c>
      <c r="C14" s="95" t="s">
        <v>176</v>
      </c>
      <c r="D14" s="107" t="s">
        <v>184</v>
      </c>
      <c r="E14" s="109">
        <v>3445.8939399999999</v>
      </c>
      <c r="F14" s="91">
        <f t="shared" ref="F14" si="8">E14</f>
        <v>3445.8939399999999</v>
      </c>
      <c r="G14" s="111">
        <f t="shared" ref="G14" si="9">H14</f>
        <v>2453.745527</v>
      </c>
      <c r="H14" s="121">
        <f t="shared" ref="H14" si="10">I14+J14+K14+L14</f>
        <v>2453.745527</v>
      </c>
      <c r="I14" s="123">
        <v>2448.3690000000001</v>
      </c>
      <c r="J14" s="97">
        <v>0</v>
      </c>
      <c r="K14" s="97">
        <v>0</v>
      </c>
      <c r="L14" s="99">
        <v>5.3765270000000003</v>
      </c>
      <c r="M14" s="101">
        <v>5027.351302</v>
      </c>
      <c r="N14" s="103">
        <v>0</v>
      </c>
      <c r="O14" s="105">
        <f>+(+E14+G14)-(M14+N14)</f>
        <v>872.28816499999994</v>
      </c>
      <c r="P14" s="91">
        <f t="shared" ref="P14" si="11">O14</f>
        <v>872.28816499999994</v>
      </c>
      <c r="Q14" s="45">
        <v>467</v>
      </c>
      <c r="R14" s="46">
        <v>0</v>
      </c>
      <c r="S14" s="46">
        <v>1</v>
      </c>
      <c r="T14" s="47">
        <v>0</v>
      </c>
      <c r="U14" s="48">
        <v>0</v>
      </c>
      <c r="V14" s="43">
        <v>0</v>
      </c>
      <c r="W14" s="47">
        <v>1</v>
      </c>
      <c r="X14" s="49">
        <v>0</v>
      </c>
      <c r="Y14" s="23" t="s">
        <v>15</v>
      </c>
    </row>
    <row r="15" spans="1:25" s="2" customFormat="1" ht="75" customHeight="1" thickBot="1">
      <c r="A15" s="94"/>
      <c r="B15" s="148"/>
      <c r="C15" s="96"/>
      <c r="D15" s="108"/>
      <c r="E15" s="110"/>
      <c r="F15" s="92"/>
      <c r="G15" s="112"/>
      <c r="H15" s="122"/>
      <c r="I15" s="124"/>
      <c r="J15" s="98"/>
      <c r="K15" s="98"/>
      <c r="L15" s="100"/>
      <c r="M15" s="102"/>
      <c r="N15" s="104"/>
      <c r="O15" s="106"/>
      <c r="P15" s="92"/>
      <c r="Q15" s="56">
        <f>5027351302/1000000-S15</f>
        <v>4056.2513020000001</v>
      </c>
      <c r="R15" s="51">
        <v>0</v>
      </c>
      <c r="S15" s="56">
        <f>971100000/1000000</f>
        <v>971.1</v>
      </c>
      <c r="T15" s="52">
        <v>0</v>
      </c>
      <c r="U15" s="53">
        <v>0</v>
      </c>
      <c r="V15" s="44">
        <v>0</v>
      </c>
      <c r="W15" s="52">
        <f>3810930000/1000000</f>
        <v>3810.93</v>
      </c>
      <c r="X15" s="54">
        <v>0</v>
      </c>
      <c r="Y15" s="24" t="s">
        <v>11</v>
      </c>
    </row>
    <row r="16" spans="1:25" s="2" customFormat="1" ht="45" customHeight="1">
      <c r="A16" s="93">
        <v>5</v>
      </c>
      <c r="B16" s="145" t="s">
        <v>49</v>
      </c>
      <c r="C16" s="95" t="s">
        <v>98</v>
      </c>
      <c r="D16" s="107" t="s">
        <v>99</v>
      </c>
      <c r="E16" s="109">
        <v>44.507572000000003</v>
      </c>
      <c r="F16" s="91">
        <f t="shared" ref="F16" si="12">E16</f>
        <v>44.507572000000003</v>
      </c>
      <c r="G16" s="111">
        <f t="shared" ref="G16" si="13">H16</f>
        <v>0.75036599999999998</v>
      </c>
      <c r="H16" s="113">
        <f t="shared" ref="H16" si="14">I16+J16+K16+L16</f>
        <v>0.75036599999999998</v>
      </c>
      <c r="I16" s="115">
        <v>0</v>
      </c>
      <c r="J16" s="97">
        <v>0</v>
      </c>
      <c r="K16" s="97">
        <v>0</v>
      </c>
      <c r="L16" s="99">
        <v>0.75036599999999998</v>
      </c>
      <c r="M16" s="101">
        <v>18.170999999999999</v>
      </c>
      <c r="N16" s="103">
        <v>0</v>
      </c>
      <c r="O16" s="105">
        <f>+(+E16+G16)-(M16+N16)</f>
        <v>27.086938000000004</v>
      </c>
      <c r="P16" s="91">
        <f t="shared" ref="P16" si="15">O16</f>
        <v>27.086938000000004</v>
      </c>
      <c r="Q16" s="43">
        <v>40</v>
      </c>
      <c r="R16" s="48">
        <v>0</v>
      </c>
      <c r="S16" s="48">
        <v>1</v>
      </c>
      <c r="T16" s="47">
        <v>0</v>
      </c>
      <c r="U16" s="48">
        <v>0</v>
      </c>
      <c r="V16" s="43">
        <v>0</v>
      </c>
      <c r="W16" s="47">
        <v>1</v>
      </c>
      <c r="X16" s="49">
        <v>0</v>
      </c>
      <c r="Y16" s="23" t="s">
        <v>15</v>
      </c>
    </row>
    <row r="17" spans="1:25" s="2" customFormat="1" ht="45" customHeight="1" thickBot="1">
      <c r="A17" s="94"/>
      <c r="B17" s="146"/>
      <c r="C17" s="96"/>
      <c r="D17" s="108"/>
      <c r="E17" s="110"/>
      <c r="F17" s="92"/>
      <c r="G17" s="112"/>
      <c r="H17" s="114"/>
      <c r="I17" s="116"/>
      <c r="J17" s="98"/>
      <c r="K17" s="98"/>
      <c r="L17" s="100"/>
      <c r="M17" s="102"/>
      <c r="N17" s="104"/>
      <c r="O17" s="106"/>
      <c r="P17" s="92"/>
      <c r="Q17" s="44">
        <f>(4380000+12888000+496000+191000)/1000000</f>
        <v>17.954999999999998</v>
      </c>
      <c r="R17" s="53">
        <v>0</v>
      </c>
      <c r="S17" s="53">
        <f>216000/1000000</f>
        <v>0.216</v>
      </c>
      <c r="T17" s="52">
        <v>0</v>
      </c>
      <c r="U17" s="53">
        <v>0</v>
      </c>
      <c r="V17" s="44">
        <v>0</v>
      </c>
      <c r="W17" s="52">
        <f>216000/1000000</f>
        <v>0.216</v>
      </c>
      <c r="X17" s="54">
        <v>0</v>
      </c>
      <c r="Y17" s="24" t="s">
        <v>11</v>
      </c>
    </row>
    <row r="18" spans="1:25" s="2" customFormat="1" ht="45" customHeight="1">
      <c r="A18" s="93">
        <v>6</v>
      </c>
      <c r="B18" s="145" t="s">
        <v>50</v>
      </c>
      <c r="C18" s="95" t="s">
        <v>100</v>
      </c>
      <c r="D18" s="107" t="s">
        <v>101</v>
      </c>
      <c r="E18" s="109">
        <v>414.924059</v>
      </c>
      <c r="F18" s="91">
        <f t="shared" ref="F18" si="16">E18</f>
        <v>414.924059</v>
      </c>
      <c r="G18" s="111">
        <f t="shared" ref="G18" si="17">H18</f>
        <v>0.34155000000000002</v>
      </c>
      <c r="H18" s="113">
        <f t="shared" ref="H18" si="18">I18+J18+K18+L18</f>
        <v>0.34155000000000002</v>
      </c>
      <c r="I18" s="115">
        <v>0</v>
      </c>
      <c r="J18" s="97">
        <v>0</v>
      </c>
      <c r="K18" s="97">
        <v>0</v>
      </c>
      <c r="L18" s="99">
        <v>0.34155000000000002</v>
      </c>
      <c r="M18" s="101">
        <v>89.171381999999994</v>
      </c>
      <c r="N18" s="103">
        <v>0</v>
      </c>
      <c r="O18" s="105">
        <f>+(+E18+G18)-(M18+N18)</f>
        <v>326.09422699999999</v>
      </c>
      <c r="P18" s="91">
        <f t="shared" ref="P18" si="19">O18</f>
        <v>326.09422699999999</v>
      </c>
      <c r="Q18" s="43">
        <v>1</v>
      </c>
      <c r="R18" s="48">
        <v>0</v>
      </c>
      <c r="S18" s="47">
        <v>0</v>
      </c>
      <c r="T18" s="47">
        <v>0</v>
      </c>
      <c r="U18" s="48">
        <v>0</v>
      </c>
      <c r="V18" s="43">
        <v>0</v>
      </c>
      <c r="W18" s="47">
        <v>1</v>
      </c>
      <c r="X18" s="49">
        <v>0</v>
      </c>
      <c r="Y18" s="23" t="s">
        <v>15</v>
      </c>
    </row>
    <row r="19" spans="1:25" s="2" customFormat="1" ht="45" customHeight="1" thickBot="1">
      <c r="A19" s="94"/>
      <c r="B19" s="146"/>
      <c r="C19" s="96"/>
      <c r="D19" s="108"/>
      <c r="E19" s="110"/>
      <c r="F19" s="92"/>
      <c r="G19" s="112"/>
      <c r="H19" s="114"/>
      <c r="I19" s="116"/>
      <c r="J19" s="98"/>
      <c r="K19" s="98"/>
      <c r="L19" s="100"/>
      <c r="M19" s="102"/>
      <c r="N19" s="104"/>
      <c r="O19" s="106"/>
      <c r="P19" s="92"/>
      <c r="Q19" s="57">
        <f>89171382/1000000</f>
        <v>89.171381999999994</v>
      </c>
      <c r="R19" s="53">
        <v>0</v>
      </c>
      <c r="S19" s="52">
        <v>0</v>
      </c>
      <c r="T19" s="52">
        <v>0</v>
      </c>
      <c r="U19" s="53">
        <v>0</v>
      </c>
      <c r="V19" s="44">
        <v>0</v>
      </c>
      <c r="W19" s="58">
        <f>594000/1000000</f>
        <v>0.59399999999999997</v>
      </c>
      <c r="X19" s="54">
        <v>0</v>
      </c>
      <c r="Y19" s="24" t="s">
        <v>11</v>
      </c>
    </row>
    <row r="20" spans="1:25" s="2" customFormat="1" ht="45" customHeight="1">
      <c r="A20" s="93">
        <v>7</v>
      </c>
      <c r="B20" s="145" t="s">
        <v>51</v>
      </c>
      <c r="C20" s="95" t="s">
        <v>169</v>
      </c>
      <c r="D20" s="107" t="s">
        <v>170</v>
      </c>
      <c r="E20" s="109">
        <v>2423.575206</v>
      </c>
      <c r="F20" s="91">
        <f t="shared" ref="F20" si="20">E20</f>
        <v>2423.575206</v>
      </c>
      <c r="G20" s="111">
        <f t="shared" ref="G20" si="21">H20</f>
        <v>1.082641</v>
      </c>
      <c r="H20" s="113">
        <f t="shared" ref="H20" si="22">I20+J20+K20+L20</f>
        <v>1.082641</v>
      </c>
      <c r="I20" s="115">
        <v>0</v>
      </c>
      <c r="J20" s="97">
        <v>0</v>
      </c>
      <c r="K20" s="97">
        <v>0</v>
      </c>
      <c r="L20" s="99">
        <v>1.082641</v>
      </c>
      <c r="M20" s="101">
        <v>1679.8011059999999</v>
      </c>
      <c r="N20" s="103">
        <v>0</v>
      </c>
      <c r="O20" s="105">
        <f>+(+E20+G20)-(M20+N20)</f>
        <v>744.85674100000006</v>
      </c>
      <c r="P20" s="91">
        <f t="shared" ref="P20" si="23">O20</f>
        <v>744.85674100000006</v>
      </c>
      <c r="Q20" s="43">
        <f>+(22+44)+48+15+15+27</f>
        <v>171</v>
      </c>
      <c r="R20" s="48">
        <v>0</v>
      </c>
      <c r="S20" s="48">
        <v>7</v>
      </c>
      <c r="T20" s="47">
        <v>0</v>
      </c>
      <c r="U20" s="48">
        <v>0</v>
      </c>
      <c r="V20" s="43">
        <v>0</v>
      </c>
      <c r="W20" s="47">
        <v>7</v>
      </c>
      <c r="X20" s="49">
        <v>0</v>
      </c>
      <c r="Y20" s="23" t="s">
        <v>15</v>
      </c>
    </row>
    <row r="21" spans="1:25" s="2" customFormat="1" ht="45" customHeight="1" thickBot="1">
      <c r="A21" s="94"/>
      <c r="B21" s="146"/>
      <c r="C21" s="96"/>
      <c r="D21" s="108"/>
      <c r="E21" s="110"/>
      <c r="F21" s="92"/>
      <c r="G21" s="112"/>
      <c r="H21" s="114"/>
      <c r="I21" s="116"/>
      <c r="J21" s="98"/>
      <c r="K21" s="98"/>
      <c r="L21" s="100"/>
      <c r="M21" s="102"/>
      <c r="N21" s="104"/>
      <c r="O21" s="106"/>
      <c r="P21" s="92"/>
      <c r="Q21" s="44">
        <v>1504.391206</v>
      </c>
      <c r="R21" s="53">
        <v>0</v>
      </c>
      <c r="S21" s="53">
        <v>175.40989999999999</v>
      </c>
      <c r="T21" s="52">
        <v>0</v>
      </c>
      <c r="U21" s="53">
        <v>0</v>
      </c>
      <c r="V21" s="44">
        <v>0</v>
      </c>
      <c r="W21" s="52">
        <v>886.85799999999995</v>
      </c>
      <c r="X21" s="54">
        <v>0</v>
      </c>
      <c r="Y21" s="24" t="s">
        <v>11</v>
      </c>
    </row>
    <row r="22" spans="1:25" s="2" customFormat="1" ht="45" customHeight="1">
      <c r="A22" s="93">
        <v>8</v>
      </c>
      <c r="B22" s="145" t="s">
        <v>52</v>
      </c>
      <c r="C22" s="95" t="s">
        <v>102</v>
      </c>
      <c r="D22" s="107" t="s">
        <v>160</v>
      </c>
      <c r="E22" s="109">
        <v>157.39454900000001</v>
      </c>
      <c r="F22" s="91">
        <f t="shared" ref="F22" si="24">E22</f>
        <v>157.39454900000001</v>
      </c>
      <c r="G22" s="111">
        <f t="shared" ref="G22" si="25">H22</f>
        <v>0.33781299999999997</v>
      </c>
      <c r="H22" s="113">
        <f t="shared" ref="H22" si="26">I22+J22+K22+L22</f>
        <v>0.33781299999999997</v>
      </c>
      <c r="I22" s="115">
        <v>0</v>
      </c>
      <c r="J22" s="97">
        <v>0</v>
      </c>
      <c r="K22" s="97">
        <v>0</v>
      </c>
      <c r="L22" s="99">
        <v>0.33781299999999997</v>
      </c>
      <c r="M22" s="101">
        <v>21.620999999999999</v>
      </c>
      <c r="N22" s="103">
        <v>0</v>
      </c>
      <c r="O22" s="105">
        <f>+(+E22+G22)-(M22+N22)</f>
        <v>136.11136200000001</v>
      </c>
      <c r="P22" s="91">
        <f t="shared" ref="P22" si="27">O22</f>
        <v>136.11136200000001</v>
      </c>
      <c r="Q22" s="43">
        <v>32</v>
      </c>
      <c r="R22" s="48">
        <v>0</v>
      </c>
      <c r="S22" s="48">
        <v>0</v>
      </c>
      <c r="T22" s="47">
        <v>0</v>
      </c>
      <c r="U22" s="48">
        <v>0</v>
      </c>
      <c r="V22" s="43">
        <v>0</v>
      </c>
      <c r="W22" s="47">
        <v>0</v>
      </c>
      <c r="X22" s="49">
        <v>0</v>
      </c>
      <c r="Y22" s="23" t="s">
        <v>15</v>
      </c>
    </row>
    <row r="23" spans="1:25" s="2" customFormat="1" ht="45" customHeight="1" thickBot="1">
      <c r="A23" s="94"/>
      <c r="B23" s="146"/>
      <c r="C23" s="96"/>
      <c r="D23" s="108"/>
      <c r="E23" s="110"/>
      <c r="F23" s="92"/>
      <c r="G23" s="112"/>
      <c r="H23" s="114"/>
      <c r="I23" s="116"/>
      <c r="J23" s="98"/>
      <c r="K23" s="98"/>
      <c r="L23" s="100"/>
      <c r="M23" s="102"/>
      <c r="N23" s="104"/>
      <c r="O23" s="106"/>
      <c r="P23" s="92"/>
      <c r="Q23" s="44">
        <f>21621000/1000000</f>
        <v>21.620999999999999</v>
      </c>
      <c r="R23" s="53">
        <v>0</v>
      </c>
      <c r="S23" s="53">
        <v>0</v>
      </c>
      <c r="T23" s="52">
        <v>0</v>
      </c>
      <c r="U23" s="53">
        <v>0</v>
      </c>
      <c r="V23" s="44">
        <v>0</v>
      </c>
      <c r="W23" s="52">
        <v>0</v>
      </c>
      <c r="X23" s="54">
        <v>0</v>
      </c>
      <c r="Y23" s="24" t="s">
        <v>11</v>
      </c>
    </row>
    <row r="24" spans="1:25" s="2" customFormat="1" ht="45" customHeight="1">
      <c r="A24" s="93">
        <v>9</v>
      </c>
      <c r="B24" s="145" t="s">
        <v>53</v>
      </c>
      <c r="C24" s="95" t="s">
        <v>105</v>
      </c>
      <c r="D24" s="107" t="s">
        <v>106</v>
      </c>
      <c r="E24" s="109">
        <v>235.90629200000001</v>
      </c>
      <c r="F24" s="91">
        <f t="shared" ref="F24" si="28">E24</f>
        <v>235.90629200000001</v>
      </c>
      <c r="G24" s="111">
        <f t="shared" ref="G24" si="29">H24</f>
        <v>0.107612</v>
      </c>
      <c r="H24" s="113">
        <f t="shared" ref="H24" si="30">I24+J24+K24+L24</f>
        <v>0.107612</v>
      </c>
      <c r="I24" s="115">
        <v>0</v>
      </c>
      <c r="J24" s="97">
        <v>0</v>
      </c>
      <c r="K24" s="97">
        <v>0</v>
      </c>
      <c r="L24" s="99">
        <v>0.107612</v>
      </c>
      <c r="M24" s="101">
        <v>25.366</v>
      </c>
      <c r="N24" s="103">
        <v>0</v>
      </c>
      <c r="O24" s="105">
        <f>+(+E24+G24)-(M24+N24)</f>
        <v>210.64790399999998</v>
      </c>
      <c r="P24" s="91">
        <f t="shared" ref="P24" si="31">O24</f>
        <v>210.64790399999998</v>
      </c>
      <c r="Q24" s="43">
        <v>26</v>
      </c>
      <c r="R24" s="48">
        <v>0</v>
      </c>
      <c r="S24" s="48">
        <v>0</v>
      </c>
      <c r="T24" s="47">
        <v>0</v>
      </c>
      <c r="U24" s="48">
        <v>0</v>
      </c>
      <c r="V24" s="43">
        <v>0</v>
      </c>
      <c r="W24" s="47">
        <v>0</v>
      </c>
      <c r="X24" s="49">
        <v>0</v>
      </c>
      <c r="Y24" s="23" t="s">
        <v>15</v>
      </c>
    </row>
    <row r="25" spans="1:25" s="2" customFormat="1" ht="45" customHeight="1" thickBot="1">
      <c r="A25" s="94"/>
      <c r="B25" s="146"/>
      <c r="C25" s="96"/>
      <c r="D25" s="108"/>
      <c r="E25" s="110"/>
      <c r="F25" s="92"/>
      <c r="G25" s="112"/>
      <c r="H25" s="114"/>
      <c r="I25" s="116"/>
      <c r="J25" s="98"/>
      <c r="K25" s="98"/>
      <c r="L25" s="100"/>
      <c r="M25" s="102"/>
      <c r="N25" s="104"/>
      <c r="O25" s="106"/>
      <c r="P25" s="92"/>
      <c r="Q25" s="44">
        <f>25366000/1000000</f>
        <v>25.366</v>
      </c>
      <c r="R25" s="53">
        <v>0</v>
      </c>
      <c r="S25" s="53">
        <v>0</v>
      </c>
      <c r="T25" s="52">
        <v>0</v>
      </c>
      <c r="U25" s="53">
        <v>0</v>
      </c>
      <c r="V25" s="44">
        <v>0</v>
      </c>
      <c r="W25" s="52">
        <v>0</v>
      </c>
      <c r="X25" s="54">
        <v>0</v>
      </c>
      <c r="Y25" s="24" t="s">
        <v>11</v>
      </c>
    </row>
    <row r="26" spans="1:25" s="2" customFormat="1" ht="45" customHeight="1">
      <c r="A26" s="93">
        <v>10</v>
      </c>
      <c r="B26" s="145" t="s">
        <v>54</v>
      </c>
      <c r="C26" s="95" t="s">
        <v>103</v>
      </c>
      <c r="D26" s="107" t="s">
        <v>104</v>
      </c>
      <c r="E26" s="109">
        <v>48.543643000000003</v>
      </c>
      <c r="F26" s="91">
        <f t="shared" ref="F26" si="32">E26</f>
        <v>48.543643000000003</v>
      </c>
      <c r="G26" s="111">
        <f t="shared" ref="G26" si="33">H26</f>
        <v>1.9966000000000001E-2</v>
      </c>
      <c r="H26" s="113">
        <f t="shared" ref="H26" si="34">I26+J26+K26+L26</f>
        <v>1.9966000000000001E-2</v>
      </c>
      <c r="I26" s="115">
        <v>0</v>
      </c>
      <c r="J26" s="97">
        <v>0</v>
      </c>
      <c r="K26" s="97">
        <v>0</v>
      </c>
      <c r="L26" s="99">
        <v>1.9966000000000001E-2</v>
      </c>
      <c r="M26" s="101">
        <v>14.135999999999999</v>
      </c>
      <c r="N26" s="103">
        <v>0</v>
      </c>
      <c r="O26" s="105">
        <f>+(+E26+G26)-(M26+N26)</f>
        <v>34.427609000000004</v>
      </c>
      <c r="P26" s="91">
        <f t="shared" ref="P26" si="35">O26</f>
        <v>34.427609000000004</v>
      </c>
      <c r="Q26" s="43">
        <v>33</v>
      </c>
      <c r="R26" s="48">
        <v>0</v>
      </c>
      <c r="S26" s="48">
        <v>0</v>
      </c>
      <c r="T26" s="47">
        <v>0</v>
      </c>
      <c r="U26" s="48">
        <v>0</v>
      </c>
      <c r="V26" s="43">
        <v>0</v>
      </c>
      <c r="W26" s="47">
        <v>0</v>
      </c>
      <c r="X26" s="49">
        <v>0</v>
      </c>
      <c r="Y26" s="23" t="s">
        <v>15</v>
      </c>
    </row>
    <row r="27" spans="1:25" s="2" customFormat="1" ht="45" customHeight="1" thickBot="1">
      <c r="A27" s="94"/>
      <c r="B27" s="146"/>
      <c r="C27" s="96"/>
      <c r="D27" s="108"/>
      <c r="E27" s="110"/>
      <c r="F27" s="92"/>
      <c r="G27" s="112"/>
      <c r="H27" s="114"/>
      <c r="I27" s="116"/>
      <c r="J27" s="98"/>
      <c r="K27" s="98"/>
      <c r="L27" s="100"/>
      <c r="M27" s="102"/>
      <c r="N27" s="104"/>
      <c r="O27" s="106"/>
      <c r="P27" s="92"/>
      <c r="Q27" s="50">
        <v>14.135999999999999</v>
      </c>
      <c r="R27" s="53">
        <v>0</v>
      </c>
      <c r="S27" s="53">
        <v>0</v>
      </c>
      <c r="T27" s="52">
        <v>0</v>
      </c>
      <c r="U27" s="53">
        <v>0</v>
      </c>
      <c r="V27" s="44">
        <v>0</v>
      </c>
      <c r="W27" s="52">
        <v>0</v>
      </c>
      <c r="X27" s="54">
        <v>0</v>
      </c>
      <c r="Y27" s="24" t="s">
        <v>11</v>
      </c>
    </row>
    <row r="28" spans="1:25" s="2" customFormat="1" ht="45" customHeight="1">
      <c r="A28" s="93">
        <v>11</v>
      </c>
      <c r="B28" s="147" t="s">
        <v>55</v>
      </c>
      <c r="C28" s="95" t="s">
        <v>177</v>
      </c>
      <c r="D28" s="107" t="s">
        <v>107</v>
      </c>
      <c r="E28" s="109">
        <v>346.78055599999999</v>
      </c>
      <c r="F28" s="91">
        <f t="shared" ref="F28" si="36">E28</f>
        <v>346.78055599999999</v>
      </c>
      <c r="G28" s="111">
        <f t="shared" ref="G28" si="37">H28</f>
        <v>1.7886500000000001</v>
      </c>
      <c r="H28" s="113">
        <f t="shared" ref="H28" si="38">I28+J28+K28+L28</f>
        <v>1.7886500000000001</v>
      </c>
      <c r="I28" s="115">
        <v>0</v>
      </c>
      <c r="J28" s="97">
        <v>0</v>
      </c>
      <c r="K28" s="97">
        <v>0</v>
      </c>
      <c r="L28" s="99">
        <v>1.7886500000000001</v>
      </c>
      <c r="M28" s="101">
        <v>57.895000000000003</v>
      </c>
      <c r="N28" s="103">
        <v>0</v>
      </c>
      <c r="O28" s="105">
        <f>+(+E28+G28)-(M28+N28)</f>
        <v>290.67420600000003</v>
      </c>
      <c r="P28" s="91">
        <f t="shared" ref="P28" si="39">O28</f>
        <v>290.67420600000003</v>
      </c>
      <c r="Q28" s="43">
        <v>133</v>
      </c>
      <c r="R28" s="48">
        <v>0</v>
      </c>
      <c r="S28" s="48">
        <v>0</v>
      </c>
      <c r="T28" s="47">
        <v>0</v>
      </c>
      <c r="U28" s="48">
        <v>0</v>
      </c>
      <c r="V28" s="43">
        <v>0</v>
      </c>
      <c r="W28" s="47">
        <v>0</v>
      </c>
      <c r="X28" s="49">
        <v>0</v>
      </c>
      <c r="Y28" s="23" t="s">
        <v>15</v>
      </c>
    </row>
    <row r="29" spans="1:25" s="2" customFormat="1" ht="45" customHeight="1" thickBot="1">
      <c r="A29" s="94"/>
      <c r="B29" s="148"/>
      <c r="C29" s="96"/>
      <c r="D29" s="108"/>
      <c r="E29" s="110"/>
      <c r="F29" s="92"/>
      <c r="G29" s="112"/>
      <c r="H29" s="114"/>
      <c r="I29" s="116"/>
      <c r="J29" s="98"/>
      <c r="K29" s="98"/>
      <c r="L29" s="100"/>
      <c r="M29" s="102"/>
      <c r="N29" s="104"/>
      <c r="O29" s="106"/>
      <c r="P29" s="92"/>
      <c r="Q29" s="44">
        <v>57.9</v>
      </c>
      <c r="R29" s="53">
        <v>0</v>
      </c>
      <c r="S29" s="53">
        <v>0</v>
      </c>
      <c r="T29" s="52">
        <v>0</v>
      </c>
      <c r="U29" s="53">
        <v>0</v>
      </c>
      <c r="V29" s="44">
        <v>0</v>
      </c>
      <c r="W29" s="52">
        <v>0</v>
      </c>
      <c r="X29" s="54">
        <v>0</v>
      </c>
      <c r="Y29" s="24" t="s">
        <v>11</v>
      </c>
    </row>
    <row r="30" spans="1:25" s="2" customFormat="1" ht="45" customHeight="1">
      <c r="A30" s="93">
        <v>12</v>
      </c>
      <c r="B30" s="145" t="s">
        <v>56</v>
      </c>
      <c r="C30" s="95" t="s">
        <v>171</v>
      </c>
      <c r="D30" s="107" t="s">
        <v>172</v>
      </c>
      <c r="E30" s="109">
        <v>363.95107400000001</v>
      </c>
      <c r="F30" s="91">
        <f t="shared" ref="F30" si="40">E30</f>
        <v>363.95107400000001</v>
      </c>
      <c r="G30" s="111">
        <f t="shared" ref="G30" si="41">H30</f>
        <v>0.20014699999999999</v>
      </c>
      <c r="H30" s="113">
        <f t="shared" ref="H30" si="42">I30+J30+K30+L30</f>
        <v>0.20014699999999999</v>
      </c>
      <c r="I30" s="115">
        <v>0</v>
      </c>
      <c r="J30" s="97">
        <v>0</v>
      </c>
      <c r="K30" s="97">
        <v>0</v>
      </c>
      <c r="L30" s="99">
        <v>0.20014699999999999</v>
      </c>
      <c r="M30" s="101">
        <v>26.854562999999999</v>
      </c>
      <c r="N30" s="103">
        <v>0</v>
      </c>
      <c r="O30" s="105">
        <f>+(+E30+G30)-(M30+N30)</f>
        <v>337.29665800000004</v>
      </c>
      <c r="P30" s="91">
        <f t="shared" ref="P30" si="43">O30</f>
        <v>337.29665800000004</v>
      </c>
      <c r="Q30" s="43">
        <v>578</v>
      </c>
      <c r="R30" s="48">
        <v>0</v>
      </c>
      <c r="S30" s="48">
        <v>0</v>
      </c>
      <c r="T30" s="47">
        <v>0</v>
      </c>
      <c r="U30" s="48">
        <v>0</v>
      </c>
      <c r="V30" s="43">
        <v>0</v>
      </c>
      <c r="W30" s="47">
        <v>0</v>
      </c>
      <c r="X30" s="49">
        <v>0</v>
      </c>
      <c r="Y30" s="23" t="s">
        <v>15</v>
      </c>
    </row>
    <row r="31" spans="1:25" s="2" customFormat="1" ht="45" customHeight="1" thickBot="1">
      <c r="A31" s="94"/>
      <c r="B31" s="146"/>
      <c r="C31" s="96"/>
      <c r="D31" s="108"/>
      <c r="E31" s="110"/>
      <c r="F31" s="92"/>
      <c r="G31" s="112"/>
      <c r="H31" s="114"/>
      <c r="I31" s="116"/>
      <c r="J31" s="98"/>
      <c r="K31" s="98"/>
      <c r="L31" s="100"/>
      <c r="M31" s="102"/>
      <c r="N31" s="104"/>
      <c r="O31" s="106"/>
      <c r="P31" s="92"/>
      <c r="Q31" s="44">
        <v>26.854562999999999</v>
      </c>
      <c r="R31" s="53">
        <v>0</v>
      </c>
      <c r="S31" s="53">
        <v>0</v>
      </c>
      <c r="T31" s="52">
        <v>0</v>
      </c>
      <c r="U31" s="53">
        <v>0</v>
      </c>
      <c r="V31" s="44">
        <v>0</v>
      </c>
      <c r="W31" s="52">
        <v>0</v>
      </c>
      <c r="X31" s="54">
        <v>0</v>
      </c>
      <c r="Y31" s="24" t="s">
        <v>11</v>
      </c>
    </row>
    <row r="32" spans="1:25" s="2" customFormat="1" ht="45" customHeight="1">
      <c r="A32" s="93">
        <v>13</v>
      </c>
      <c r="B32" s="145" t="s">
        <v>57</v>
      </c>
      <c r="C32" s="95" t="s">
        <v>108</v>
      </c>
      <c r="D32" s="107" t="s">
        <v>109</v>
      </c>
      <c r="E32" s="109">
        <v>1232.7356709999999</v>
      </c>
      <c r="F32" s="91">
        <f t="shared" ref="F32" si="44">E32</f>
        <v>1232.7356709999999</v>
      </c>
      <c r="G32" s="111">
        <f t="shared" ref="G32" si="45">H32</f>
        <v>0.70873900000000001</v>
      </c>
      <c r="H32" s="113">
        <f t="shared" ref="H32" si="46">I32+J32+K32+L32</f>
        <v>0.70873900000000001</v>
      </c>
      <c r="I32" s="115">
        <v>0</v>
      </c>
      <c r="J32" s="97">
        <v>0</v>
      </c>
      <c r="K32" s="97">
        <v>0</v>
      </c>
      <c r="L32" s="99">
        <v>0.70873900000000001</v>
      </c>
      <c r="M32" s="101">
        <v>162.62100000000001</v>
      </c>
      <c r="N32" s="103">
        <v>0</v>
      </c>
      <c r="O32" s="105">
        <f>+(+E32+G32)-(M32+N32)</f>
        <v>1070.8234099999997</v>
      </c>
      <c r="P32" s="91">
        <f t="shared" ref="P32" si="47">O32</f>
        <v>1070.8234099999997</v>
      </c>
      <c r="Q32" s="43">
        <v>286</v>
      </c>
      <c r="R32" s="48">
        <v>0</v>
      </c>
      <c r="S32" s="48">
        <v>0</v>
      </c>
      <c r="T32" s="47">
        <v>0</v>
      </c>
      <c r="U32" s="48">
        <v>0</v>
      </c>
      <c r="V32" s="43">
        <v>0</v>
      </c>
      <c r="W32" s="47">
        <v>0</v>
      </c>
      <c r="X32" s="49">
        <v>0</v>
      </c>
      <c r="Y32" s="23" t="s">
        <v>15</v>
      </c>
    </row>
    <row r="33" spans="1:25" s="2" customFormat="1" ht="45" customHeight="1" thickBot="1">
      <c r="A33" s="94"/>
      <c r="B33" s="146"/>
      <c r="C33" s="96"/>
      <c r="D33" s="108"/>
      <c r="E33" s="110"/>
      <c r="F33" s="92"/>
      <c r="G33" s="112"/>
      <c r="H33" s="114"/>
      <c r="I33" s="116"/>
      <c r="J33" s="98"/>
      <c r="K33" s="98"/>
      <c r="L33" s="100"/>
      <c r="M33" s="102"/>
      <c r="N33" s="104"/>
      <c r="O33" s="106"/>
      <c r="P33" s="92"/>
      <c r="Q33" s="44">
        <f>162622314/1000000</f>
        <v>162.62231399999999</v>
      </c>
      <c r="R33" s="53">
        <v>0</v>
      </c>
      <c r="S33" s="53">
        <v>0</v>
      </c>
      <c r="T33" s="52">
        <v>0</v>
      </c>
      <c r="U33" s="53">
        <v>0</v>
      </c>
      <c r="V33" s="44">
        <v>0</v>
      </c>
      <c r="W33" s="52">
        <v>0</v>
      </c>
      <c r="X33" s="54">
        <v>0</v>
      </c>
      <c r="Y33" s="24" t="s">
        <v>11</v>
      </c>
    </row>
    <row r="34" spans="1:25" s="2" customFormat="1" ht="45" customHeight="1">
      <c r="A34" s="93">
        <v>14</v>
      </c>
      <c r="B34" s="93" t="s">
        <v>58</v>
      </c>
      <c r="C34" s="95" t="s">
        <v>110</v>
      </c>
      <c r="D34" s="107" t="s">
        <v>182</v>
      </c>
      <c r="E34" s="109">
        <v>158.137281</v>
      </c>
      <c r="F34" s="91">
        <f t="shared" ref="F34" si="48">E34</f>
        <v>158.137281</v>
      </c>
      <c r="G34" s="111">
        <f t="shared" ref="G34" si="49">H34</f>
        <v>0.17821600000000001</v>
      </c>
      <c r="H34" s="113">
        <f t="shared" ref="H34" si="50">I34+J34+K34+L34</f>
        <v>0.17821600000000001</v>
      </c>
      <c r="I34" s="115">
        <v>0</v>
      </c>
      <c r="J34" s="97">
        <v>0</v>
      </c>
      <c r="K34" s="97">
        <v>0</v>
      </c>
      <c r="L34" s="99">
        <v>0.17821600000000001</v>
      </c>
      <c r="M34" s="101">
        <v>44.006999999999998</v>
      </c>
      <c r="N34" s="103">
        <v>0</v>
      </c>
      <c r="O34" s="105">
        <f>+(+E34+G34)-(M34+N34)</f>
        <v>114.30849699999999</v>
      </c>
      <c r="P34" s="91">
        <f t="shared" ref="P34" si="51">O34</f>
        <v>114.30849699999999</v>
      </c>
      <c r="Q34" s="43">
        <v>19</v>
      </c>
      <c r="R34" s="48">
        <v>0</v>
      </c>
      <c r="S34" s="48">
        <v>0</v>
      </c>
      <c r="T34" s="47">
        <v>0</v>
      </c>
      <c r="U34" s="48">
        <v>0</v>
      </c>
      <c r="V34" s="43">
        <v>0</v>
      </c>
      <c r="W34" s="47">
        <v>0</v>
      </c>
      <c r="X34" s="49">
        <v>0</v>
      </c>
      <c r="Y34" s="23" t="s">
        <v>15</v>
      </c>
    </row>
    <row r="35" spans="1:25" s="2" customFormat="1" ht="45" customHeight="1" thickBot="1">
      <c r="A35" s="94"/>
      <c r="B35" s="94"/>
      <c r="C35" s="96"/>
      <c r="D35" s="120"/>
      <c r="E35" s="110"/>
      <c r="F35" s="92"/>
      <c r="G35" s="112"/>
      <c r="H35" s="114"/>
      <c r="I35" s="116"/>
      <c r="J35" s="98"/>
      <c r="K35" s="98"/>
      <c r="L35" s="100"/>
      <c r="M35" s="102"/>
      <c r="N35" s="104"/>
      <c r="O35" s="106"/>
      <c r="P35" s="92"/>
      <c r="Q35" s="44">
        <v>44</v>
      </c>
      <c r="R35" s="53">
        <v>0</v>
      </c>
      <c r="S35" s="53">
        <v>0</v>
      </c>
      <c r="T35" s="52">
        <v>0</v>
      </c>
      <c r="U35" s="53">
        <v>0</v>
      </c>
      <c r="V35" s="44">
        <v>0</v>
      </c>
      <c r="W35" s="52">
        <v>0</v>
      </c>
      <c r="X35" s="54">
        <v>0</v>
      </c>
      <c r="Y35" s="24" t="s">
        <v>11</v>
      </c>
    </row>
    <row r="36" spans="1:25" s="2" customFormat="1" ht="45" customHeight="1">
      <c r="A36" s="93">
        <v>15</v>
      </c>
      <c r="B36" s="93" t="s">
        <v>59</v>
      </c>
      <c r="C36" s="95" t="s">
        <v>167</v>
      </c>
      <c r="D36" s="107" t="s">
        <v>168</v>
      </c>
      <c r="E36" s="109">
        <v>142.26595800000001</v>
      </c>
      <c r="F36" s="91">
        <f t="shared" ref="F36" si="52">E36</f>
        <v>142.26595800000001</v>
      </c>
      <c r="G36" s="111">
        <f t="shared" ref="G36" si="53">H36</f>
        <v>2.5885999999999999E-2</v>
      </c>
      <c r="H36" s="113">
        <f t="shared" ref="H36" si="54">I36+J36+K36+L36</f>
        <v>2.5885999999999999E-2</v>
      </c>
      <c r="I36" s="115">
        <v>0</v>
      </c>
      <c r="J36" s="97">
        <v>0</v>
      </c>
      <c r="K36" s="97">
        <v>0</v>
      </c>
      <c r="L36" s="99">
        <v>2.5885999999999999E-2</v>
      </c>
      <c r="M36" s="101">
        <v>91.724999999999994</v>
      </c>
      <c r="N36" s="103">
        <v>0</v>
      </c>
      <c r="O36" s="105">
        <f>+(+E36+G36)-(M36+N36)</f>
        <v>50.566844000000032</v>
      </c>
      <c r="P36" s="91">
        <f t="shared" ref="P36" si="55">O36</f>
        <v>50.566844000000032</v>
      </c>
      <c r="Q36" s="45">
        <v>263</v>
      </c>
      <c r="R36" s="48">
        <v>0</v>
      </c>
      <c r="S36" s="59">
        <v>12</v>
      </c>
      <c r="T36" s="47">
        <v>0</v>
      </c>
      <c r="U36" s="48">
        <v>0</v>
      </c>
      <c r="V36" s="43">
        <v>0</v>
      </c>
      <c r="W36" s="47">
        <v>16</v>
      </c>
      <c r="X36" s="49">
        <v>0</v>
      </c>
      <c r="Y36" s="23" t="s">
        <v>15</v>
      </c>
    </row>
    <row r="37" spans="1:25" s="2" customFormat="1" ht="45" customHeight="1" thickBot="1">
      <c r="A37" s="94"/>
      <c r="B37" s="94"/>
      <c r="C37" s="96"/>
      <c r="D37" s="108"/>
      <c r="E37" s="110"/>
      <c r="F37" s="92"/>
      <c r="G37" s="112"/>
      <c r="H37" s="114"/>
      <c r="I37" s="116"/>
      <c r="J37" s="98"/>
      <c r="K37" s="98"/>
      <c r="L37" s="100"/>
      <c r="M37" s="102"/>
      <c r="N37" s="104"/>
      <c r="O37" s="106"/>
      <c r="P37" s="92"/>
      <c r="Q37" s="50">
        <f>87886886/1000000</f>
        <v>87.886886000000004</v>
      </c>
      <c r="R37" s="53">
        <v>0</v>
      </c>
      <c r="S37" s="56">
        <f>3864000/1000000</f>
        <v>3.8639999999999999</v>
      </c>
      <c r="T37" s="52">
        <v>0</v>
      </c>
      <c r="U37" s="53">
        <v>0</v>
      </c>
      <c r="V37" s="44">
        <v>0</v>
      </c>
      <c r="W37" s="52">
        <f>11596000/1000000</f>
        <v>11.596</v>
      </c>
      <c r="X37" s="54">
        <v>0</v>
      </c>
      <c r="Y37" s="24" t="s">
        <v>11</v>
      </c>
    </row>
    <row r="38" spans="1:25" s="2" customFormat="1" ht="45" customHeight="1">
      <c r="A38" s="93">
        <v>16</v>
      </c>
      <c r="B38" s="93" t="s">
        <v>60</v>
      </c>
      <c r="C38" s="126" t="s">
        <v>111</v>
      </c>
      <c r="D38" s="128" t="s">
        <v>112</v>
      </c>
      <c r="E38" s="109">
        <v>15.336143</v>
      </c>
      <c r="F38" s="91">
        <f t="shared" ref="F38" si="56">E38</f>
        <v>15.336143</v>
      </c>
      <c r="G38" s="111">
        <f t="shared" ref="G38" si="57">H38</f>
        <v>5.9138999999999997E-2</v>
      </c>
      <c r="H38" s="113">
        <f t="shared" ref="H38" si="58">I38+J38+K38+L38</f>
        <v>5.9138999999999997E-2</v>
      </c>
      <c r="I38" s="115">
        <v>0</v>
      </c>
      <c r="J38" s="97">
        <v>0</v>
      </c>
      <c r="K38" s="97">
        <v>0</v>
      </c>
      <c r="L38" s="99">
        <v>5.9138999999999997E-2</v>
      </c>
      <c r="M38" s="101">
        <v>2.0640000000000001</v>
      </c>
      <c r="N38" s="103">
        <v>0</v>
      </c>
      <c r="O38" s="105">
        <f>+(+E38+G38)-(M38+N38)</f>
        <v>13.331282</v>
      </c>
      <c r="P38" s="91">
        <f t="shared" ref="P38" si="59">O38</f>
        <v>13.331282</v>
      </c>
      <c r="Q38" s="43">
        <v>8</v>
      </c>
      <c r="R38" s="48">
        <v>0</v>
      </c>
      <c r="S38" s="48">
        <v>0</v>
      </c>
      <c r="T38" s="47">
        <v>0</v>
      </c>
      <c r="U38" s="48">
        <v>0</v>
      </c>
      <c r="V38" s="43">
        <v>0</v>
      </c>
      <c r="W38" s="47">
        <v>1</v>
      </c>
      <c r="X38" s="49">
        <v>0</v>
      </c>
      <c r="Y38" s="23" t="s">
        <v>15</v>
      </c>
    </row>
    <row r="39" spans="1:25" s="2" customFormat="1" ht="45" customHeight="1" thickBot="1">
      <c r="A39" s="94"/>
      <c r="B39" s="94"/>
      <c r="C39" s="127"/>
      <c r="D39" s="129"/>
      <c r="E39" s="110"/>
      <c r="F39" s="92"/>
      <c r="G39" s="112"/>
      <c r="H39" s="114"/>
      <c r="I39" s="116"/>
      <c r="J39" s="125"/>
      <c r="K39" s="98"/>
      <c r="L39" s="100"/>
      <c r="M39" s="102"/>
      <c r="N39" s="104"/>
      <c r="O39" s="106"/>
      <c r="P39" s="92"/>
      <c r="Q39" s="60">
        <f>2064000/1000000</f>
        <v>2.0640000000000001</v>
      </c>
      <c r="R39" s="61">
        <v>0</v>
      </c>
      <c r="S39" s="61">
        <v>0</v>
      </c>
      <c r="T39" s="62">
        <v>0</v>
      </c>
      <c r="U39" s="61">
        <v>0</v>
      </c>
      <c r="V39" s="63">
        <v>0</v>
      </c>
      <c r="W39" s="64">
        <f>138000/1000000</f>
        <v>0.13800000000000001</v>
      </c>
      <c r="X39" s="65">
        <v>0</v>
      </c>
      <c r="Y39" s="24" t="s">
        <v>11</v>
      </c>
    </row>
    <row r="40" spans="1:25" s="2" customFormat="1" ht="45" customHeight="1">
      <c r="A40" s="93">
        <v>17</v>
      </c>
      <c r="B40" s="117" t="s">
        <v>61</v>
      </c>
      <c r="C40" s="95" t="s">
        <v>178</v>
      </c>
      <c r="D40" s="107" t="s">
        <v>113</v>
      </c>
      <c r="E40" s="119">
        <v>24.796226000000001</v>
      </c>
      <c r="F40" s="91">
        <f t="shared" ref="F40" si="60">E40</f>
        <v>24.796226000000001</v>
      </c>
      <c r="G40" s="111">
        <f t="shared" ref="G40" si="61">H40</f>
        <v>3.3758000000000003E-2</v>
      </c>
      <c r="H40" s="113">
        <f t="shared" ref="H40" si="62">I40+J40+K40+L40</f>
        <v>3.3758000000000003E-2</v>
      </c>
      <c r="I40" s="115">
        <v>0</v>
      </c>
      <c r="J40" s="97">
        <v>0</v>
      </c>
      <c r="K40" s="97">
        <v>0</v>
      </c>
      <c r="L40" s="99">
        <v>3.3758000000000003E-2</v>
      </c>
      <c r="M40" s="101">
        <v>6.0149999999999997</v>
      </c>
      <c r="N40" s="103">
        <v>0</v>
      </c>
      <c r="O40" s="105">
        <f>+(+E40+G40)-(M40+N40)</f>
        <v>18.814983999999999</v>
      </c>
      <c r="P40" s="91">
        <f t="shared" ref="P40" si="63">O40</f>
        <v>18.814983999999999</v>
      </c>
      <c r="Q40" s="43">
        <v>11</v>
      </c>
      <c r="R40" s="48">
        <v>0</v>
      </c>
      <c r="S40" s="48">
        <v>0</v>
      </c>
      <c r="T40" s="47">
        <v>0</v>
      </c>
      <c r="U40" s="48">
        <v>0</v>
      </c>
      <c r="V40" s="43">
        <v>0</v>
      </c>
      <c r="W40" s="47">
        <v>0</v>
      </c>
      <c r="X40" s="49">
        <v>0</v>
      </c>
      <c r="Y40" s="23" t="s">
        <v>15</v>
      </c>
    </row>
    <row r="41" spans="1:25" s="2" customFormat="1" ht="45" customHeight="1" thickBot="1">
      <c r="A41" s="94"/>
      <c r="B41" s="118"/>
      <c r="C41" s="96"/>
      <c r="D41" s="108"/>
      <c r="E41" s="110"/>
      <c r="F41" s="92"/>
      <c r="G41" s="112"/>
      <c r="H41" s="114"/>
      <c r="I41" s="116"/>
      <c r="J41" s="98"/>
      <c r="K41" s="98"/>
      <c r="L41" s="100"/>
      <c r="M41" s="102"/>
      <c r="N41" s="104"/>
      <c r="O41" s="106"/>
      <c r="P41" s="92"/>
      <c r="Q41" s="44">
        <f>6015000/1000000</f>
        <v>6.0149999999999997</v>
      </c>
      <c r="R41" s="53">
        <v>0</v>
      </c>
      <c r="S41" s="53">
        <v>0</v>
      </c>
      <c r="T41" s="52">
        <v>0</v>
      </c>
      <c r="U41" s="53">
        <v>0</v>
      </c>
      <c r="V41" s="44">
        <v>0</v>
      </c>
      <c r="W41" s="52">
        <v>0</v>
      </c>
      <c r="X41" s="54">
        <v>0</v>
      </c>
      <c r="Y41" s="24" t="s">
        <v>11</v>
      </c>
    </row>
    <row r="42" spans="1:25" s="2" customFormat="1" ht="45" customHeight="1">
      <c r="A42" s="93">
        <v>18</v>
      </c>
      <c r="B42" s="93" t="s">
        <v>62</v>
      </c>
      <c r="C42" s="95" t="s">
        <v>153</v>
      </c>
      <c r="D42" s="107" t="s">
        <v>154</v>
      </c>
      <c r="E42" s="109">
        <v>25.046956999999999</v>
      </c>
      <c r="F42" s="91">
        <f t="shared" ref="F42" si="64">E42</f>
        <v>25.046956999999999</v>
      </c>
      <c r="G42" s="111">
        <f t="shared" ref="G42" si="65">H42</f>
        <v>6.9508E-2</v>
      </c>
      <c r="H42" s="113">
        <f t="shared" ref="H42" si="66">I42+J42+K42+L42</f>
        <v>6.9508E-2</v>
      </c>
      <c r="I42" s="115">
        <v>0</v>
      </c>
      <c r="J42" s="97">
        <v>0</v>
      </c>
      <c r="K42" s="97">
        <v>0</v>
      </c>
      <c r="L42" s="99">
        <v>6.9508E-2</v>
      </c>
      <c r="M42" s="101">
        <v>1.2150000000000001</v>
      </c>
      <c r="N42" s="103">
        <v>0</v>
      </c>
      <c r="O42" s="105">
        <f>+(+E42+G42)-(M42+N42)</f>
        <v>23.901464999999998</v>
      </c>
      <c r="P42" s="91">
        <f t="shared" ref="P42" si="67">O42</f>
        <v>23.901464999999998</v>
      </c>
      <c r="Q42" s="43">
        <v>8</v>
      </c>
      <c r="R42" s="48">
        <v>0</v>
      </c>
      <c r="S42" s="48">
        <v>0</v>
      </c>
      <c r="T42" s="47">
        <v>0</v>
      </c>
      <c r="U42" s="48">
        <v>0</v>
      </c>
      <c r="V42" s="43">
        <v>0</v>
      </c>
      <c r="W42" s="47">
        <v>0</v>
      </c>
      <c r="X42" s="49">
        <v>0</v>
      </c>
      <c r="Y42" s="23" t="s">
        <v>15</v>
      </c>
    </row>
    <row r="43" spans="1:25" s="2" customFormat="1" ht="45" customHeight="1" thickBot="1">
      <c r="A43" s="94"/>
      <c r="B43" s="94"/>
      <c r="C43" s="96"/>
      <c r="D43" s="108"/>
      <c r="E43" s="110"/>
      <c r="F43" s="92"/>
      <c r="G43" s="112"/>
      <c r="H43" s="114"/>
      <c r="I43" s="116"/>
      <c r="J43" s="98"/>
      <c r="K43" s="98"/>
      <c r="L43" s="100"/>
      <c r="M43" s="102"/>
      <c r="N43" s="104"/>
      <c r="O43" s="106"/>
      <c r="P43" s="92"/>
      <c r="Q43" s="66">
        <v>1.2150000000000001</v>
      </c>
      <c r="R43" s="53">
        <v>0</v>
      </c>
      <c r="S43" s="53">
        <v>0</v>
      </c>
      <c r="T43" s="52">
        <v>0</v>
      </c>
      <c r="U43" s="53">
        <v>0</v>
      </c>
      <c r="V43" s="44">
        <v>0</v>
      </c>
      <c r="W43" s="52">
        <v>0</v>
      </c>
      <c r="X43" s="54">
        <v>0</v>
      </c>
      <c r="Y43" s="24" t="s">
        <v>11</v>
      </c>
    </row>
    <row r="44" spans="1:25" s="2" customFormat="1" ht="45" customHeight="1">
      <c r="A44" s="93">
        <v>19</v>
      </c>
      <c r="B44" s="93" t="s">
        <v>63</v>
      </c>
      <c r="C44" s="95" t="s">
        <v>114</v>
      </c>
      <c r="D44" s="107" t="s">
        <v>162</v>
      </c>
      <c r="E44" s="109">
        <v>86.905360999999999</v>
      </c>
      <c r="F44" s="91">
        <f t="shared" ref="F44" si="68">E44</f>
        <v>86.905360999999999</v>
      </c>
      <c r="G44" s="111">
        <f t="shared" ref="G44" si="69">H44</f>
        <v>2.1699E-2</v>
      </c>
      <c r="H44" s="113">
        <f t="shared" ref="H44" si="70">I44+J44+K44+L44</f>
        <v>2.1699E-2</v>
      </c>
      <c r="I44" s="115">
        <v>0</v>
      </c>
      <c r="J44" s="97">
        <v>0</v>
      </c>
      <c r="K44" s="97">
        <v>0</v>
      </c>
      <c r="L44" s="99">
        <v>2.1699E-2</v>
      </c>
      <c r="M44" s="101">
        <v>6.375</v>
      </c>
      <c r="N44" s="103">
        <v>0</v>
      </c>
      <c r="O44" s="105">
        <f>+(+E44+G44)-(M44+N44)</f>
        <v>80.552059999999997</v>
      </c>
      <c r="P44" s="91">
        <f t="shared" ref="P44" si="71">O44</f>
        <v>80.552059999999997</v>
      </c>
      <c r="Q44" s="43">
        <f>8+13</f>
        <v>21</v>
      </c>
      <c r="R44" s="48">
        <v>0</v>
      </c>
      <c r="S44" s="48">
        <v>0</v>
      </c>
      <c r="T44" s="47">
        <v>0</v>
      </c>
      <c r="U44" s="48">
        <v>0</v>
      </c>
      <c r="V44" s="43">
        <v>0</v>
      </c>
      <c r="W44" s="47">
        <v>0</v>
      </c>
      <c r="X44" s="49">
        <v>0</v>
      </c>
      <c r="Y44" s="23" t="s">
        <v>15</v>
      </c>
    </row>
    <row r="45" spans="1:25" s="2" customFormat="1" ht="45" customHeight="1" thickBot="1">
      <c r="A45" s="94"/>
      <c r="B45" s="94"/>
      <c r="C45" s="96"/>
      <c r="D45" s="108"/>
      <c r="E45" s="110"/>
      <c r="F45" s="92"/>
      <c r="G45" s="112"/>
      <c r="H45" s="114"/>
      <c r="I45" s="116"/>
      <c r="J45" s="98"/>
      <c r="K45" s="98"/>
      <c r="L45" s="100"/>
      <c r="M45" s="102"/>
      <c r="N45" s="104"/>
      <c r="O45" s="106"/>
      <c r="P45" s="92"/>
      <c r="Q45" s="44">
        <f>(2388000+3987000)/1000000</f>
        <v>6.375</v>
      </c>
      <c r="R45" s="53">
        <v>0</v>
      </c>
      <c r="S45" s="53">
        <v>0</v>
      </c>
      <c r="T45" s="52">
        <v>0</v>
      </c>
      <c r="U45" s="53">
        <v>0</v>
      </c>
      <c r="V45" s="44">
        <v>0</v>
      </c>
      <c r="W45" s="52">
        <v>0</v>
      </c>
      <c r="X45" s="54">
        <v>0</v>
      </c>
      <c r="Y45" s="24" t="s">
        <v>11</v>
      </c>
    </row>
    <row r="46" spans="1:25" s="2" customFormat="1" ht="45" customHeight="1">
      <c r="A46" s="93">
        <v>20</v>
      </c>
      <c r="B46" s="93" t="s">
        <v>64</v>
      </c>
      <c r="C46" s="95" t="s">
        <v>115</v>
      </c>
      <c r="D46" s="130" t="s">
        <v>116</v>
      </c>
      <c r="E46" s="109">
        <v>51.885993999999997</v>
      </c>
      <c r="F46" s="91">
        <f t="shared" ref="F46" si="72">E46</f>
        <v>51.885993999999997</v>
      </c>
      <c r="G46" s="111">
        <f t="shared" ref="G46" si="73">H46</f>
        <v>1.5624000000000001E-2</v>
      </c>
      <c r="H46" s="113">
        <f t="shared" ref="H46" si="74">I46+J46+K46+L46</f>
        <v>1.5624000000000001E-2</v>
      </c>
      <c r="I46" s="115">
        <v>0</v>
      </c>
      <c r="J46" s="97">
        <v>0</v>
      </c>
      <c r="K46" s="97">
        <v>0</v>
      </c>
      <c r="L46" s="99">
        <v>1.5624000000000001E-2</v>
      </c>
      <c r="M46" s="101">
        <v>3.3559299999999999</v>
      </c>
      <c r="N46" s="103">
        <v>0</v>
      </c>
      <c r="O46" s="105">
        <f>+(+E46+G46)-(M46+N46)</f>
        <v>48.545687999999998</v>
      </c>
      <c r="P46" s="91">
        <f t="shared" ref="P46" si="75">O46</f>
        <v>48.545687999999998</v>
      </c>
      <c r="Q46" s="43">
        <v>17</v>
      </c>
      <c r="R46" s="48">
        <v>0</v>
      </c>
      <c r="S46" s="48">
        <v>0</v>
      </c>
      <c r="T46" s="47">
        <v>0</v>
      </c>
      <c r="U46" s="48">
        <v>0</v>
      </c>
      <c r="V46" s="43">
        <v>0</v>
      </c>
      <c r="W46" s="47">
        <v>0</v>
      </c>
      <c r="X46" s="49">
        <v>0</v>
      </c>
      <c r="Y46" s="23" t="s">
        <v>15</v>
      </c>
    </row>
    <row r="47" spans="1:25" s="2" customFormat="1" ht="45" customHeight="1" thickBot="1">
      <c r="A47" s="94"/>
      <c r="B47" s="94"/>
      <c r="C47" s="96"/>
      <c r="D47" s="131"/>
      <c r="E47" s="110"/>
      <c r="F47" s="92"/>
      <c r="G47" s="112"/>
      <c r="H47" s="114"/>
      <c r="I47" s="116"/>
      <c r="J47" s="98"/>
      <c r="K47" s="98"/>
      <c r="L47" s="100"/>
      <c r="M47" s="102"/>
      <c r="N47" s="104"/>
      <c r="O47" s="106"/>
      <c r="P47" s="92"/>
      <c r="Q47" s="44">
        <f>3355930/1000000</f>
        <v>3.3559299999999999</v>
      </c>
      <c r="R47" s="53">
        <v>0</v>
      </c>
      <c r="S47" s="53">
        <v>0</v>
      </c>
      <c r="T47" s="52">
        <v>0</v>
      </c>
      <c r="U47" s="53">
        <v>0</v>
      </c>
      <c r="V47" s="44">
        <v>0</v>
      </c>
      <c r="W47" s="52">
        <v>0</v>
      </c>
      <c r="X47" s="54">
        <v>0</v>
      </c>
      <c r="Y47" s="24" t="s">
        <v>11</v>
      </c>
    </row>
    <row r="48" spans="1:25" s="2" customFormat="1" ht="45" customHeight="1">
      <c r="A48" s="93">
        <v>21</v>
      </c>
      <c r="B48" s="93" t="s">
        <v>65</v>
      </c>
      <c r="C48" s="95" t="s">
        <v>117</v>
      </c>
      <c r="D48" s="107" t="s">
        <v>118</v>
      </c>
      <c r="E48" s="109">
        <v>34.615692000000003</v>
      </c>
      <c r="F48" s="91">
        <f t="shared" ref="F48" si="76">E48</f>
        <v>34.615692000000003</v>
      </c>
      <c r="G48" s="111">
        <f t="shared" ref="G48" si="77">H48</f>
        <v>8.9177999999999993E-2</v>
      </c>
      <c r="H48" s="113">
        <f t="shared" ref="H48" si="78">I48+J48+K48+L48</f>
        <v>8.9177999999999993E-2</v>
      </c>
      <c r="I48" s="115">
        <v>0</v>
      </c>
      <c r="J48" s="97">
        <v>0</v>
      </c>
      <c r="K48" s="97">
        <v>0</v>
      </c>
      <c r="L48" s="99">
        <v>8.9177999999999993E-2</v>
      </c>
      <c r="M48" s="101">
        <v>3.33</v>
      </c>
      <c r="N48" s="103">
        <v>0</v>
      </c>
      <c r="O48" s="105">
        <f>+(+E48+G48)-(M48+N48)</f>
        <v>31.374870000000001</v>
      </c>
      <c r="P48" s="91">
        <f t="shared" ref="P48" si="79">O48</f>
        <v>31.374870000000001</v>
      </c>
      <c r="Q48" s="43">
        <v>11</v>
      </c>
      <c r="R48" s="48">
        <v>0</v>
      </c>
      <c r="S48" s="48">
        <v>0</v>
      </c>
      <c r="T48" s="47">
        <v>0</v>
      </c>
      <c r="U48" s="48">
        <v>0</v>
      </c>
      <c r="V48" s="43">
        <v>0</v>
      </c>
      <c r="W48" s="47">
        <v>0</v>
      </c>
      <c r="X48" s="49">
        <v>0</v>
      </c>
      <c r="Y48" s="23" t="s">
        <v>15</v>
      </c>
    </row>
    <row r="49" spans="1:25" s="2" customFormat="1" ht="45" customHeight="1" thickBot="1">
      <c r="A49" s="94"/>
      <c r="B49" s="94"/>
      <c r="C49" s="96"/>
      <c r="D49" s="108"/>
      <c r="E49" s="110"/>
      <c r="F49" s="92"/>
      <c r="G49" s="112"/>
      <c r="H49" s="114"/>
      <c r="I49" s="116"/>
      <c r="J49" s="98"/>
      <c r="K49" s="98"/>
      <c r="L49" s="100"/>
      <c r="M49" s="102"/>
      <c r="N49" s="104"/>
      <c r="O49" s="106"/>
      <c r="P49" s="92"/>
      <c r="Q49" s="44">
        <v>3.33</v>
      </c>
      <c r="R49" s="53">
        <v>0</v>
      </c>
      <c r="S49" s="53">
        <v>0</v>
      </c>
      <c r="T49" s="52">
        <v>0</v>
      </c>
      <c r="U49" s="53">
        <v>0</v>
      </c>
      <c r="V49" s="44">
        <v>0</v>
      </c>
      <c r="W49" s="52">
        <v>0</v>
      </c>
      <c r="X49" s="54">
        <v>0</v>
      </c>
      <c r="Y49" s="24" t="s">
        <v>11</v>
      </c>
    </row>
    <row r="50" spans="1:25" s="2" customFormat="1" ht="45" customHeight="1">
      <c r="A50" s="93">
        <v>22</v>
      </c>
      <c r="B50" s="93" t="s">
        <v>66</v>
      </c>
      <c r="C50" s="95" t="s">
        <v>119</v>
      </c>
      <c r="D50" s="107" t="s">
        <v>187</v>
      </c>
      <c r="E50" s="109">
        <v>6.112088</v>
      </c>
      <c r="F50" s="91">
        <f t="shared" ref="F50" si="80">E50</f>
        <v>6.112088</v>
      </c>
      <c r="G50" s="111">
        <f t="shared" ref="G50" si="81">H50</f>
        <v>1.1644E-2</v>
      </c>
      <c r="H50" s="113">
        <f t="shared" ref="H50" si="82">I50+J50+K50+L50</f>
        <v>1.1644E-2</v>
      </c>
      <c r="I50" s="115">
        <v>0</v>
      </c>
      <c r="J50" s="97">
        <v>0</v>
      </c>
      <c r="K50" s="97">
        <v>0</v>
      </c>
      <c r="L50" s="99">
        <v>1.1644E-2</v>
      </c>
      <c r="M50" s="101">
        <v>3.76</v>
      </c>
      <c r="N50" s="103">
        <v>0</v>
      </c>
      <c r="O50" s="105">
        <f>+(+E50+G50)-(M50+N50)</f>
        <v>2.3637320000000006</v>
      </c>
      <c r="P50" s="91">
        <f t="shared" ref="P50" si="83">O50</f>
        <v>2.3637320000000006</v>
      </c>
      <c r="Q50" s="43">
        <v>16</v>
      </c>
      <c r="R50" s="48">
        <v>0</v>
      </c>
      <c r="S50" s="48">
        <v>0</v>
      </c>
      <c r="T50" s="47">
        <v>0</v>
      </c>
      <c r="U50" s="48">
        <v>0</v>
      </c>
      <c r="V50" s="43">
        <v>0</v>
      </c>
      <c r="W50" s="47">
        <v>0</v>
      </c>
      <c r="X50" s="49">
        <v>0</v>
      </c>
      <c r="Y50" s="23" t="s">
        <v>15</v>
      </c>
    </row>
    <row r="51" spans="1:25" s="2" customFormat="1" ht="45" customHeight="1" thickBot="1">
      <c r="A51" s="94"/>
      <c r="B51" s="94"/>
      <c r="C51" s="96"/>
      <c r="D51" s="108"/>
      <c r="E51" s="110"/>
      <c r="F51" s="92"/>
      <c r="G51" s="112"/>
      <c r="H51" s="114"/>
      <c r="I51" s="116"/>
      <c r="J51" s="98"/>
      <c r="K51" s="98"/>
      <c r="L51" s="100"/>
      <c r="M51" s="102"/>
      <c r="N51" s="104"/>
      <c r="O51" s="106"/>
      <c r="P51" s="92"/>
      <c r="Q51" s="67">
        <f>3760000/1000000</f>
        <v>3.76</v>
      </c>
      <c r="R51" s="53">
        <v>0</v>
      </c>
      <c r="S51" s="53">
        <v>0</v>
      </c>
      <c r="T51" s="52">
        <v>0</v>
      </c>
      <c r="U51" s="53">
        <v>0</v>
      </c>
      <c r="V51" s="44">
        <v>0</v>
      </c>
      <c r="W51" s="52">
        <v>0</v>
      </c>
      <c r="X51" s="54">
        <v>0</v>
      </c>
      <c r="Y51" s="24" t="s">
        <v>11</v>
      </c>
    </row>
    <row r="52" spans="1:25" s="2" customFormat="1" ht="60" customHeight="1">
      <c r="A52" s="93">
        <v>23</v>
      </c>
      <c r="B52" s="117" t="s">
        <v>67</v>
      </c>
      <c r="C52" s="95" t="s">
        <v>179</v>
      </c>
      <c r="D52" s="107" t="s">
        <v>122</v>
      </c>
      <c r="E52" s="109">
        <v>43.548616000000003</v>
      </c>
      <c r="F52" s="91">
        <f t="shared" ref="F52" si="84">E52</f>
        <v>43.548616000000003</v>
      </c>
      <c r="G52" s="111">
        <f t="shared" ref="G52" si="85">H52</f>
        <v>2.077E-2</v>
      </c>
      <c r="H52" s="113">
        <f t="shared" ref="H52" si="86">I52+J52+K52+L52</f>
        <v>2.077E-2</v>
      </c>
      <c r="I52" s="115">
        <v>0</v>
      </c>
      <c r="J52" s="97">
        <v>0</v>
      </c>
      <c r="K52" s="97">
        <v>0</v>
      </c>
      <c r="L52" s="99">
        <v>2.077E-2</v>
      </c>
      <c r="M52" s="101">
        <v>8.4710000000000001</v>
      </c>
      <c r="N52" s="103">
        <v>0</v>
      </c>
      <c r="O52" s="105">
        <f>+(+E52+G52)-(M52+N52)</f>
        <v>35.098386000000005</v>
      </c>
      <c r="P52" s="91">
        <f t="shared" ref="P52" si="87">O52</f>
        <v>35.098386000000005</v>
      </c>
      <c r="Q52" s="43">
        <v>4</v>
      </c>
      <c r="R52" s="48">
        <v>0</v>
      </c>
      <c r="S52" s="48">
        <v>0</v>
      </c>
      <c r="T52" s="47">
        <v>0</v>
      </c>
      <c r="U52" s="48">
        <v>0</v>
      </c>
      <c r="V52" s="43">
        <v>0</v>
      </c>
      <c r="W52" s="47">
        <v>0</v>
      </c>
      <c r="X52" s="49">
        <v>0</v>
      </c>
      <c r="Y52" s="23" t="s">
        <v>15</v>
      </c>
    </row>
    <row r="53" spans="1:25" s="2" customFormat="1" ht="60" customHeight="1" thickBot="1">
      <c r="A53" s="94"/>
      <c r="B53" s="118"/>
      <c r="C53" s="96"/>
      <c r="D53" s="108"/>
      <c r="E53" s="110"/>
      <c r="F53" s="92"/>
      <c r="G53" s="112"/>
      <c r="H53" s="114"/>
      <c r="I53" s="116"/>
      <c r="J53" s="98"/>
      <c r="K53" s="98"/>
      <c r="L53" s="100"/>
      <c r="M53" s="102"/>
      <c r="N53" s="104"/>
      <c r="O53" s="106"/>
      <c r="P53" s="92"/>
      <c r="Q53" s="44">
        <f>8471000/1000000</f>
        <v>8.4710000000000001</v>
      </c>
      <c r="R53" s="53">
        <v>0</v>
      </c>
      <c r="S53" s="53">
        <v>0</v>
      </c>
      <c r="T53" s="52">
        <v>0</v>
      </c>
      <c r="U53" s="53">
        <v>0</v>
      </c>
      <c r="V53" s="44">
        <v>0</v>
      </c>
      <c r="W53" s="52">
        <v>0</v>
      </c>
      <c r="X53" s="54">
        <v>0</v>
      </c>
      <c r="Y53" s="24" t="s">
        <v>11</v>
      </c>
    </row>
    <row r="54" spans="1:25" s="2" customFormat="1" ht="45" customHeight="1">
      <c r="A54" s="93">
        <v>24</v>
      </c>
      <c r="B54" s="93" t="s">
        <v>68</v>
      </c>
      <c r="C54" s="95" t="s">
        <v>120</v>
      </c>
      <c r="D54" s="107" t="s">
        <v>121</v>
      </c>
      <c r="E54" s="109">
        <v>15.824693999999999</v>
      </c>
      <c r="F54" s="91">
        <f t="shared" ref="F54" si="88">E54</f>
        <v>15.824693999999999</v>
      </c>
      <c r="G54" s="111">
        <f t="shared" ref="G54" si="89">H54</f>
        <v>2.9382999999999999E-2</v>
      </c>
      <c r="H54" s="113">
        <f t="shared" ref="H54" si="90">I54+J54+K54+L54</f>
        <v>2.9382999999999999E-2</v>
      </c>
      <c r="I54" s="115">
        <v>0</v>
      </c>
      <c r="J54" s="97">
        <v>0</v>
      </c>
      <c r="K54" s="97">
        <v>0</v>
      </c>
      <c r="L54" s="99">
        <v>2.9382999999999999E-2</v>
      </c>
      <c r="M54" s="101">
        <v>1.8340000000000001</v>
      </c>
      <c r="N54" s="103">
        <v>0</v>
      </c>
      <c r="O54" s="105">
        <f>+(+E54+G54)-(M54+N54)</f>
        <v>14.020076999999999</v>
      </c>
      <c r="P54" s="91">
        <f t="shared" ref="P54" si="91">O54</f>
        <v>14.020076999999999</v>
      </c>
      <c r="Q54" s="43">
        <v>8</v>
      </c>
      <c r="R54" s="48">
        <v>0</v>
      </c>
      <c r="S54" s="48">
        <v>0</v>
      </c>
      <c r="T54" s="47">
        <v>0</v>
      </c>
      <c r="U54" s="48">
        <v>0</v>
      </c>
      <c r="V54" s="43">
        <v>0</v>
      </c>
      <c r="W54" s="47">
        <v>1</v>
      </c>
      <c r="X54" s="49">
        <v>0</v>
      </c>
      <c r="Y54" s="23" t="s">
        <v>15</v>
      </c>
    </row>
    <row r="55" spans="1:25" s="2" customFormat="1" ht="45" customHeight="1" thickBot="1">
      <c r="A55" s="94"/>
      <c r="B55" s="94"/>
      <c r="C55" s="96"/>
      <c r="D55" s="108"/>
      <c r="E55" s="110"/>
      <c r="F55" s="92"/>
      <c r="G55" s="112"/>
      <c r="H55" s="114"/>
      <c r="I55" s="116"/>
      <c r="J55" s="98"/>
      <c r="K55" s="98"/>
      <c r="L55" s="100"/>
      <c r="M55" s="102"/>
      <c r="N55" s="104"/>
      <c r="O55" s="106"/>
      <c r="P55" s="92"/>
      <c r="Q55" s="44">
        <v>1.8340000000000001</v>
      </c>
      <c r="R55" s="53">
        <v>0</v>
      </c>
      <c r="S55" s="53">
        <v>0</v>
      </c>
      <c r="T55" s="52">
        <v>0</v>
      </c>
      <c r="U55" s="53">
        <v>0</v>
      </c>
      <c r="V55" s="44">
        <v>0</v>
      </c>
      <c r="W55" s="52">
        <v>0.192</v>
      </c>
      <c r="X55" s="54">
        <v>0</v>
      </c>
      <c r="Y55" s="24" t="s">
        <v>11</v>
      </c>
    </row>
    <row r="56" spans="1:25" s="2" customFormat="1" ht="45" customHeight="1">
      <c r="A56" s="93">
        <v>25</v>
      </c>
      <c r="B56" s="93" t="s">
        <v>69</v>
      </c>
      <c r="C56" s="95" t="s">
        <v>123</v>
      </c>
      <c r="D56" s="107" t="s">
        <v>124</v>
      </c>
      <c r="E56" s="109">
        <v>10.500544</v>
      </c>
      <c r="F56" s="91">
        <f t="shared" ref="F56" si="92">E56</f>
        <v>10.500544</v>
      </c>
      <c r="G56" s="111">
        <f t="shared" ref="G56" si="93">H56</f>
        <v>1.822E-2</v>
      </c>
      <c r="H56" s="113">
        <f t="shared" ref="H56" si="94">I56+J56+K56+L56</f>
        <v>1.822E-2</v>
      </c>
      <c r="I56" s="115">
        <v>0</v>
      </c>
      <c r="J56" s="97">
        <v>0</v>
      </c>
      <c r="K56" s="97">
        <v>0</v>
      </c>
      <c r="L56" s="99">
        <v>1.822E-2</v>
      </c>
      <c r="M56" s="101">
        <v>1.0269999999999999</v>
      </c>
      <c r="N56" s="103">
        <v>0</v>
      </c>
      <c r="O56" s="105">
        <f>+(+E56+G56)-(M56+N56)</f>
        <v>9.4917639999999999</v>
      </c>
      <c r="P56" s="91">
        <f t="shared" ref="P56" si="95">O56</f>
        <v>9.4917639999999999</v>
      </c>
      <c r="Q56" s="43">
        <v>7</v>
      </c>
      <c r="R56" s="48">
        <v>0</v>
      </c>
      <c r="S56" s="48">
        <v>0</v>
      </c>
      <c r="T56" s="47">
        <v>0</v>
      </c>
      <c r="U56" s="48">
        <v>0</v>
      </c>
      <c r="V56" s="43">
        <v>0</v>
      </c>
      <c r="W56" s="47">
        <v>0</v>
      </c>
      <c r="X56" s="49">
        <v>0</v>
      </c>
      <c r="Y56" s="23" t="s">
        <v>15</v>
      </c>
    </row>
    <row r="57" spans="1:25" s="2" customFormat="1" ht="45" customHeight="1" thickBot="1">
      <c r="A57" s="94"/>
      <c r="B57" s="94"/>
      <c r="C57" s="96"/>
      <c r="D57" s="120"/>
      <c r="E57" s="110"/>
      <c r="F57" s="92"/>
      <c r="G57" s="112"/>
      <c r="H57" s="114"/>
      <c r="I57" s="116"/>
      <c r="J57" s="98"/>
      <c r="K57" s="98"/>
      <c r="L57" s="100"/>
      <c r="M57" s="102"/>
      <c r="N57" s="104"/>
      <c r="O57" s="106"/>
      <c r="P57" s="92"/>
      <c r="Q57" s="44">
        <f>1027000/1000000</f>
        <v>1.0269999999999999</v>
      </c>
      <c r="R57" s="53">
        <v>0</v>
      </c>
      <c r="S57" s="53">
        <v>0</v>
      </c>
      <c r="T57" s="52">
        <v>0</v>
      </c>
      <c r="U57" s="53">
        <v>0</v>
      </c>
      <c r="V57" s="44">
        <v>0</v>
      </c>
      <c r="W57" s="52">
        <v>0</v>
      </c>
      <c r="X57" s="54">
        <v>0</v>
      </c>
      <c r="Y57" s="24" t="s">
        <v>11</v>
      </c>
    </row>
    <row r="58" spans="1:25" s="2" customFormat="1" ht="45" customHeight="1">
      <c r="A58" s="93">
        <v>26</v>
      </c>
      <c r="B58" s="93" t="s">
        <v>70</v>
      </c>
      <c r="C58" s="95" t="s">
        <v>155</v>
      </c>
      <c r="D58" s="107" t="s">
        <v>156</v>
      </c>
      <c r="E58" s="109">
        <v>12.032798</v>
      </c>
      <c r="F58" s="91">
        <f t="shared" ref="F58" si="96">E58</f>
        <v>12.032798</v>
      </c>
      <c r="G58" s="111">
        <f t="shared" ref="G58" si="97">H58</f>
        <v>3.8488070000000003</v>
      </c>
      <c r="H58" s="121">
        <f t="shared" ref="H58" si="98">I58+J58+K58+L58</f>
        <v>3.8488070000000003</v>
      </c>
      <c r="I58" s="123">
        <v>3.8330000000000002</v>
      </c>
      <c r="J58" s="97">
        <v>0</v>
      </c>
      <c r="K58" s="97">
        <v>0</v>
      </c>
      <c r="L58" s="99">
        <v>1.5807000000000002E-2</v>
      </c>
      <c r="M58" s="101">
        <v>11.92685</v>
      </c>
      <c r="N58" s="103">
        <v>0</v>
      </c>
      <c r="O58" s="105">
        <f>+(+E58+G58)-(M58+N58)</f>
        <v>3.9547550000000005</v>
      </c>
      <c r="P58" s="91">
        <f t="shared" ref="P58" si="99">O58</f>
        <v>3.9547550000000005</v>
      </c>
      <c r="Q58" s="43">
        <v>14</v>
      </c>
      <c r="R58" s="48">
        <v>0</v>
      </c>
      <c r="S58" s="48">
        <v>0</v>
      </c>
      <c r="T58" s="47">
        <v>0</v>
      </c>
      <c r="U58" s="48">
        <v>0</v>
      </c>
      <c r="V58" s="43">
        <v>0</v>
      </c>
      <c r="W58" s="47">
        <v>0</v>
      </c>
      <c r="X58" s="49">
        <v>0</v>
      </c>
      <c r="Y58" s="23" t="s">
        <v>15</v>
      </c>
    </row>
    <row r="59" spans="1:25" s="2" customFormat="1" ht="45" customHeight="1" thickBot="1">
      <c r="A59" s="94"/>
      <c r="B59" s="94"/>
      <c r="C59" s="96"/>
      <c r="D59" s="108"/>
      <c r="E59" s="110"/>
      <c r="F59" s="92"/>
      <c r="G59" s="112"/>
      <c r="H59" s="122"/>
      <c r="I59" s="124"/>
      <c r="J59" s="98"/>
      <c r="K59" s="98"/>
      <c r="L59" s="100"/>
      <c r="M59" s="102"/>
      <c r="N59" s="104"/>
      <c r="O59" s="106"/>
      <c r="P59" s="92"/>
      <c r="Q59" s="68">
        <f>11926850/1000000</f>
        <v>11.92685</v>
      </c>
      <c r="R59" s="53">
        <v>0</v>
      </c>
      <c r="S59" s="53">
        <v>0</v>
      </c>
      <c r="T59" s="52">
        <v>0</v>
      </c>
      <c r="U59" s="53">
        <v>0</v>
      </c>
      <c r="V59" s="44">
        <v>0</v>
      </c>
      <c r="W59" s="52">
        <v>0</v>
      </c>
      <c r="X59" s="54">
        <v>0</v>
      </c>
      <c r="Y59" s="24" t="s">
        <v>11</v>
      </c>
    </row>
    <row r="60" spans="1:25" s="2" customFormat="1" ht="45" customHeight="1">
      <c r="A60" s="93">
        <v>27</v>
      </c>
      <c r="B60" s="93" t="s">
        <v>71</v>
      </c>
      <c r="C60" s="95" t="s">
        <v>125</v>
      </c>
      <c r="D60" s="107" t="s">
        <v>126</v>
      </c>
      <c r="E60" s="109">
        <v>140.80042800000001</v>
      </c>
      <c r="F60" s="91">
        <f t="shared" ref="F60" si="100">E60</f>
        <v>140.80042800000001</v>
      </c>
      <c r="G60" s="111">
        <f t="shared" ref="G60" si="101">H60</f>
        <v>5.4507E-2</v>
      </c>
      <c r="H60" s="113">
        <f t="shared" ref="H60" si="102">I60+J60+K60+L60</f>
        <v>5.4507E-2</v>
      </c>
      <c r="I60" s="115">
        <v>0</v>
      </c>
      <c r="J60" s="97">
        <v>0</v>
      </c>
      <c r="K60" s="97">
        <v>0</v>
      </c>
      <c r="L60" s="99">
        <v>5.4507E-2</v>
      </c>
      <c r="M60" s="101">
        <v>10.013999999999999</v>
      </c>
      <c r="N60" s="103">
        <v>0</v>
      </c>
      <c r="O60" s="105">
        <f>+(+E60+G60)-(M60+N60)</f>
        <v>130.840935</v>
      </c>
      <c r="P60" s="91">
        <f t="shared" ref="P60" si="103">O60</f>
        <v>130.840935</v>
      </c>
      <c r="Q60" s="43">
        <v>21</v>
      </c>
      <c r="R60" s="48">
        <v>0</v>
      </c>
      <c r="S60" s="48">
        <v>0</v>
      </c>
      <c r="T60" s="47">
        <v>0</v>
      </c>
      <c r="U60" s="48">
        <v>0</v>
      </c>
      <c r="V60" s="43">
        <v>0</v>
      </c>
      <c r="W60" s="47">
        <v>0</v>
      </c>
      <c r="X60" s="49">
        <v>0</v>
      </c>
      <c r="Y60" s="23" t="s">
        <v>15</v>
      </c>
    </row>
    <row r="61" spans="1:25" s="2" customFormat="1" ht="45" customHeight="1" thickBot="1">
      <c r="A61" s="94"/>
      <c r="B61" s="94"/>
      <c r="C61" s="96"/>
      <c r="D61" s="108"/>
      <c r="E61" s="110"/>
      <c r="F61" s="92"/>
      <c r="G61" s="112"/>
      <c r="H61" s="114"/>
      <c r="I61" s="116"/>
      <c r="J61" s="98"/>
      <c r="K61" s="98"/>
      <c r="L61" s="100"/>
      <c r="M61" s="102"/>
      <c r="N61" s="104"/>
      <c r="O61" s="106"/>
      <c r="P61" s="92"/>
      <c r="Q61" s="44">
        <f>10014000/1000000</f>
        <v>10.013999999999999</v>
      </c>
      <c r="R61" s="53">
        <v>0</v>
      </c>
      <c r="S61" s="53">
        <v>0</v>
      </c>
      <c r="T61" s="52">
        <v>0</v>
      </c>
      <c r="U61" s="53">
        <v>0</v>
      </c>
      <c r="V61" s="44">
        <v>0</v>
      </c>
      <c r="W61" s="52">
        <v>0</v>
      </c>
      <c r="X61" s="54">
        <v>0</v>
      </c>
      <c r="Y61" s="24" t="s">
        <v>11</v>
      </c>
    </row>
    <row r="62" spans="1:25" s="2" customFormat="1" ht="45" customHeight="1">
      <c r="A62" s="93">
        <v>28</v>
      </c>
      <c r="B62" s="117" t="s">
        <v>72</v>
      </c>
      <c r="C62" s="95" t="s">
        <v>180</v>
      </c>
      <c r="D62" s="107" t="s">
        <v>157</v>
      </c>
      <c r="E62" s="109">
        <v>28.951667</v>
      </c>
      <c r="F62" s="91">
        <f t="shared" ref="F62" si="104">E62</f>
        <v>28.951667</v>
      </c>
      <c r="G62" s="111">
        <f t="shared" ref="G62" si="105">H62</f>
        <v>1.1904E-2</v>
      </c>
      <c r="H62" s="113">
        <f t="shared" ref="H62" si="106">I62+J62+K62+L62</f>
        <v>1.1904E-2</v>
      </c>
      <c r="I62" s="115">
        <v>0</v>
      </c>
      <c r="J62" s="97">
        <v>0</v>
      </c>
      <c r="K62" s="97">
        <v>0</v>
      </c>
      <c r="L62" s="99">
        <v>1.1904E-2</v>
      </c>
      <c r="M62" s="101">
        <v>6.3237240000000003</v>
      </c>
      <c r="N62" s="103">
        <v>0</v>
      </c>
      <c r="O62" s="105">
        <f>+(+E62+G62)-(M62+N62)</f>
        <v>22.639847000000003</v>
      </c>
      <c r="P62" s="91">
        <f t="shared" ref="P62" si="107">O62</f>
        <v>22.639847000000003</v>
      </c>
      <c r="Q62" s="43">
        <v>29</v>
      </c>
      <c r="R62" s="48">
        <v>0</v>
      </c>
      <c r="S62" s="48">
        <v>0</v>
      </c>
      <c r="T62" s="47">
        <v>0</v>
      </c>
      <c r="U62" s="48">
        <v>0</v>
      </c>
      <c r="V62" s="43">
        <v>0</v>
      </c>
      <c r="W62" s="47">
        <v>0</v>
      </c>
      <c r="X62" s="49">
        <v>0</v>
      </c>
      <c r="Y62" s="23" t="s">
        <v>15</v>
      </c>
    </row>
    <row r="63" spans="1:25" s="2" customFormat="1" ht="45" customHeight="1" thickBot="1">
      <c r="A63" s="94"/>
      <c r="B63" s="118"/>
      <c r="C63" s="96"/>
      <c r="D63" s="108"/>
      <c r="E63" s="110"/>
      <c r="F63" s="92"/>
      <c r="G63" s="112"/>
      <c r="H63" s="114"/>
      <c r="I63" s="116"/>
      <c r="J63" s="98"/>
      <c r="K63" s="98"/>
      <c r="L63" s="100"/>
      <c r="M63" s="102"/>
      <c r="N63" s="104"/>
      <c r="O63" s="106"/>
      <c r="P63" s="92"/>
      <c r="Q63" s="44">
        <f>6323724/1000000</f>
        <v>6.3237240000000003</v>
      </c>
      <c r="R63" s="53">
        <v>0</v>
      </c>
      <c r="S63" s="53">
        <v>0</v>
      </c>
      <c r="T63" s="52">
        <v>0</v>
      </c>
      <c r="U63" s="53">
        <v>0</v>
      </c>
      <c r="V63" s="44">
        <v>0</v>
      </c>
      <c r="W63" s="52">
        <v>0</v>
      </c>
      <c r="X63" s="54">
        <v>0</v>
      </c>
      <c r="Y63" s="24" t="s">
        <v>11</v>
      </c>
    </row>
    <row r="64" spans="1:25" s="2" customFormat="1" ht="45" customHeight="1">
      <c r="A64" s="93">
        <v>29</v>
      </c>
      <c r="B64" s="93" t="s">
        <v>73</v>
      </c>
      <c r="C64" s="95" t="s">
        <v>127</v>
      </c>
      <c r="D64" s="107" t="s">
        <v>128</v>
      </c>
      <c r="E64" s="109">
        <v>9.0171639999999993</v>
      </c>
      <c r="F64" s="91">
        <f t="shared" ref="F64" si="108">E64</f>
        <v>9.0171639999999993</v>
      </c>
      <c r="G64" s="111">
        <f t="shared" ref="G64" si="109">H64</f>
        <v>1.4030000000000001E-2</v>
      </c>
      <c r="H64" s="113">
        <f t="shared" ref="H64" si="110">I64+J64+K64+L64</f>
        <v>1.4030000000000001E-2</v>
      </c>
      <c r="I64" s="115">
        <v>0</v>
      </c>
      <c r="J64" s="97">
        <v>0</v>
      </c>
      <c r="K64" s="97">
        <v>0</v>
      </c>
      <c r="L64" s="99">
        <v>1.4030000000000001E-2</v>
      </c>
      <c r="M64" s="101">
        <v>1.167</v>
      </c>
      <c r="N64" s="103">
        <v>0</v>
      </c>
      <c r="O64" s="105">
        <f>+(+E64+G64)-(M64+N64)</f>
        <v>7.8641939999999995</v>
      </c>
      <c r="P64" s="91">
        <f t="shared" ref="P64" si="111">O64</f>
        <v>7.8641939999999995</v>
      </c>
      <c r="Q64" s="43">
        <v>30</v>
      </c>
      <c r="R64" s="48">
        <v>0</v>
      </c>
      <c r="S64" s="48">
        <v>0</v>
      </c>
      <c r="T64" s="47">
        <v>0</v>
      </c>
      <c r="U64" s="48">
        <v>0</v>
      </c>
      <c r="V64" s="43">
        <v>0</v>
      </c>
      <c r="W64" s="47">
        <v>0</v>
      </c>
      <c r="X64" s="49">
        <v>0</v>
      </c>
      <c r="Y64" s="23" t="s">
        <v>15</v>
      </c>
    </row>
    <row r="65" spans="1:25" s="2" customFormat="1" ht="45" customHeight="1" thickBot="1">
      <c r="A65" s="94"/>
      <c r="B65" s="94"/>
      <c r="C65" s="96"/>
      <c r="D65" s="108"/>
      <c r="E65" s="110"/>
      <c r="F65" s="92"/>
      <c r="G65" s="112"/>
      <c r="H65" s="114"/>
      <c r="I65" s="116"/>
      <c r="J65" s="98"/>
      <c r="K65" s="98"/>
      <c r="L65" s="100"/>
      <c r="M65" s="102"/>
      <c r="N65" s="104"/>
      <c r="O65" s="106"/>
      <c r="P65" s="92"/>
      <c r="Q65" s="44">
        <v>1.2</v>
      </c>
      <c r="R65" s="53">
        <v>0</v>
      </c>
      <c r="S65" s="53">
        <v>0</v>
      </c>
      <c r="T65" s="52">
        <v>0</v>
      </c>
      <c r="U65" s="53">
        <v>0</v>
      </c>
      <c r="V65" s="44">
        <v>0</v>
      </c>
      <c r="W65" s="52">
        <v>0</v>
      </c>
      <c r="X65" s="54">
        <v>0</v>
      </c>
      <c r="Y65" s="24" t="s">
        <v>11</v>
      </c>
    </row>
    <row r="66" spans="1:25" s="2" customFormat="1" ht="45" customHeight="1">
      <c r="A66" s="93">
        <v>30</v>
      </c>
      <c r="B66" s="132" t="s">
        <v>74</v>
      </c>
      <c r="C66" s="95" t="s">
        <v>129</v>
      </c>
      <c r="D66" s="107" t="s">
        <v>130</v>
      </c>
      <c r="E66" s="109">
        <v>2.0985510000000001</v>
      </c>
      <c r="F66" s="91">
        <f t="shared" ref="F66" si="112">E66</f>
        <v>2.0985510000000001</v>
      </c>
      <c r="G66" s="111">
        <f t="shared" ref="G66" si="113">H66</f>
        <v>4.561E-3</v>
      </c>
      <c r="H66" s="113">
        <f t="shared" ref="H66" si="114">I66+J66+K66+L66</f>
        <v>4.561E-3</v>
      </c>
      <c r="I66" s="115">
        <v>0</v>
      </c>
      <c r="J66" s="97">
        <v>0</v>
      </c>
      <c r="K66" s="97">
        <v>0</v>
      </c>
      <c r="L66" s="99">
        <v>4.561E-3</v>
      </c>
      <c r="M66" s="101">
        <v>0.23599999999999999</v>
      </c>
      <c r="N66" s="103">
        <v>0</v>
      </c>
      <c r="O66" s="105">
        <f>+(+E66+G66)-(M66+N66)</f>
        <v>1.8671119999999999</v>
      </c>
      <c r="P66" s="91">
        <f t="shared" ref="P66" si="115">O66</f>
        <v>1.8671119999999999</v>
      </c>
      <c r="Q66" s="43">
        <v>1</v>
      </c>
      <c r="R66" s="48">
        <v>0</v>
      </c>
      <c r="S66" s="48">
        <v>0</v>
      </c>
      <c r="T66" s="47">
        <v>0</v>
      </c>
      <c r="U66" s="48">
        <v>0</v>
      </c>
      <c r="V66" s="43">
        <v>0</v>
      </c>
      <c r="W66" s="47">
        <v>0</v>
      </c>
      <c r="X66" s="49">
        <v>0</v>
      </c>
      <c r="Y66" s="23" t="s">
        <v>15</v>
      </c>
    </row>
    <row r="67" spans="1:25" s="2" customFormat="1" ht="45" customHeight="1" thickBot="1">
      <c r="A67" s="94"/>
      <c r="B67" s="133"/>
      <c r="C67" s="96"/>
      <c r="D67" s="108"/>
      <c r="E67" s="110"/>
      <c r="F67" s="92"/>
      <c r="G67" s="112"/>
      <c r="H67" s="114"/>
      <c r="I67" s="116"/>
      <c r="J67" s="98"/>
      <c r="K67" s="98"/>
      <c r="L67" s="100"/>
      <c r="M67" s="102"/>
      <c r="N67" s="104"/>
      <c r="O67" s="106"/>
      <c r="P67" s="92"/>
      <c r="Q67" s="44">
        <f>236000/1000000</f>
        <v>0.23599999999999999</v>
      </c>
      <c r="R67" s="53">
        <v>0</v>
      </c>
      <c r="S67" s="53">
        <v>0</v>
      </c>
      <c r="T67" s="52">
        <v>0</v>
      </c>
      <c r="U67" s="53">
        <v>0</v>
      </c>
      <c r="V67" s="44">
        <v>0</v>
      </c>
      <c r="W67" s="52">
        <v>0</v>
      </c>
      <c r="X67" s="54">
        <v>0</v>
      </c>
      <c r="Y67" s="24" t="s">
        <v>11</v>
      </c>
    </row>
    <row r="68" spans="1:25" s="2" customFormat="1" ht="45" customHeight="1">
      <c r="A68" s="93">
        <v>31</v>
      </c>
      <c r="B68" s="93" t="s">
        <v>75</v>
      </c>
      <c r="C68" s="95" t="s">
        <v>131</v>
      </c>
      <c r="D68" s="134" t="s">
        <v>186</v>
      </c>
      <c r="E68" s="109">
        <v>9.5582130000000003</v>
      </c>
      <c r="F68" s="91">
        <f t="shared" ref="F68" si="116">E68</f>
        <v>9.5582130000000003</v>
      </c>
      <c r="G68" s="111">
        <f t="shared" ref="G68" si="117">H68</f>
        <v>3.2499999999999999E-3</v>
      </c>
      <c r="H68" s="113">
        <f t="shared" ref="H68" si="118">I68+J68+K68+L68</f>
        <v>3.2499999999999999E-3</v>
      </c>
      <c r="I68" s="115">
        <v>0</v>
      </c>
      <c r="J68" s="97">
        <v>0</v>
      </c>
      <c r="K68" s="97">
        <v>0</v>
      </c>
      <c r="L68" s="99">
        <v>3.2499999999999999E-3</v>
      </c>
      <c r="M68" s="101">
        <v>0.77600000000000002</v>
      </c>
      <c r="N68" s="103">
        <v>0</v>
      </c>
      <c r="O68" s="105">
        <f>+(+E68+G68)-(M68+N68)</f>
        <v>8.785463</v>
      </c>
      <c r="P68" s="91">
        <f t="shared" ref="P68" si="119">O68</f>
        <v>8.785463</v>
      </c>
      <c r="Q68" s="43">
        <v>6</v>
      </c>
      <c r="R68" s="48">
        <v>0</v>
      </c>
      <c r="S68" s="48">
        <v>0</v>
      </c>
      <c r="T68" s="47">
        <v>0</v>
      </c>
      <c r="U68" s="48">
        <v>0</v>
      </c>
      <c r="V68" s="43">
        <v>0</v>
      </c>
      <c r="W68" s="47">
        <v>0</v>
      </c>
      <c r="X68" s="49">
        <v>0</v>
      </c>
      <c r="Y68" s="23" t="s">
        <v>15</v>
      </c>
    </row>
    <row r="69" spans="1:25" s="2" customFormat="1" ht="45" customHeight="1" thickBot="1">
      <c r="A69" s="94"/>
      <c r="B69" s="94"/>
      <c r="C69" s="96"/>
      <c r="D69" s="135"/>
      <c r="E69" s="110"/>
      <c r="F69" s="92"/>
      <c r="G69" s="112"/>
      <c r="H69" s="114"/>
      <c r="I69" s="116"/>
      <c r="J69" s="98"/>
      <c r="K69" s="98"/>
      <c r="L69" s="100"/>
      <c r="M69" s="102"/>
      <c r="N69" s="104"/>
      <c r="O69" s="106"/>
      <c r="P69" s="92"/>
      <c r="Q69" s="69">
        <v>0.77600000000000002</v>
      </c>
      <c r="R69" s="53">
        <v>0</v>
      </c>
      <c r="S69" s="53">
        <v>0</v>
      </c>
      <c r="T69" s="52">
        <v>0</v>
      </c>
      <c r="U69" s="53">
        <v>0</v>
      </c>
      <c r="V69" s="44">
        <v>0</v>
      </c>
      <c r="W69" s="52">
        <v>0</v>
      </c>
      <c r="X69" s="54">
        <v>0</v>
      </c>
      <c r="Y69" s="24" t="s">
        <v>11</v>
      </c>
    </row>
    <row r="70" spans="1:25" s="2" customFormat="1" ht="45" customHeight="1">
      <c r="A70" s="93">
        <v>32</v>
      </c>
      <c r="B70" s="93" t="s">
        <v>76</v>
      </c>
      <c r="C70" s="95" t="s">
        <v>132</v>
      </c>
      <c r="D70" s="107" t="s">
        <v>133</v>
      </c>
      <c r="E70" s="109">
        <v>19.306509999999999</v>
      </c>
      <c r="F70" s="91">
        <f t="shared" ref="F70" si="120">E70</f>
        <v>19.306509999999999</v>
      </c>
      <c r="G70" s="111">
        <f t="shared" ref="G70" si="121">H70</f>
        <v>4.8599999999999997E-3</v>
      </c>
      <c r="H70" s="113">
        <f t="shared" ref="H70" si="122">I70+J70+K70+L70</f>
        <v>4.8599999999999997E-3</v>
      </c>
      <c r="I70" s="115">
        <v>0</v>
      </c>
      <c r="J70" s="97">
        <v>0</v>
      </c>
      <c r="K70" s="97">
        <v>0</v>
      </c>
      <c r="L70" s="99">
        <v>4.8599999999999997E-3</v>
      </c>
      <c r="M70" s="101">
        <v>1.0229999999999999</v>
      </c>
      <c r="N70" s="103">
        <v>0</v>
      </c>
      <c r="O70" s="105">
        <f>+(+E70+G70)-(M70+N70)</f>
        <v>18.28837</v>
      </c>
      <c r="P70" s="91">
        <f t="shared" ref="P70" si="123">O70</f>
        <v>18.28837</v>
      </c>
      <c r="Q70" s="43">
        <v>4</v>
      </c>
      <c r="R70" s="48">
        <v>0</v>
      </c>
      <c r="S70" s="48">
        <v>0</v>
      </c>
      <c r="T70" s="47">
        <v>0</v>
      </c>
      <c r="U70" s="48">
        <v>0</v>
      </c>
      <c r="V70" s="43">
        <v>0</v>
      </c>
      <c r="W70" s="47">
        <v>0</v>
      </c>
      <c r="X70" s="49">
        <v>0</v>
      </c>
      <c r="Y70" s="23" t="s">
        <v>15</v>
      </c>
    </row>
    <row r="71" spans="1:25" s="2" customFormat="1" ht="45" customHeight="1" thickBot="1">
      <c r="A71" s="94"/>
      <c r="B71" s="94"/>
      <c r="C71" s="96"/>
      <c r="D71" s="108"/>
      <c r="E71" s="110"/>
      <c r="F71" s="92"/>
      <c r="G71" s="112"/>
      <c r="H71" s="114"/>
      <c r="I71" s="116"/>
      <c r="J71" s="98"/>
      <c r="K71" s="98"/>
      <c r="L71" s="100"/>
      <c r="M71" s="102"/>
      <c r="N71" s="104"/>
      <c r="O71" s="106"/>
      <c r="P71" s="92"/>
      <c r="Q71" s="44">
        <f>1023000/1000000</f>
        <v>1.0229999999999999</v>
      </c>
      <c r="R71" s="53">
        <v>0</v>
      </c>
      <c r="S71" s="53">
        <v>0</v>
      </c>
      <c r="T71" s="52">
        <v>0</v>
      </c>
      <c r="U71" s="53">
        <v>0</v>
      </c>
      <c r="V71" s="44">
        <v>0</v>
      </c>
      <c r="W71" s="52">
        <v>0</v>
      </c>
      <c r="X71" s="54">
        <v>0</v>
      </c>
      <c r="Y71" s="24" t="s">
        <v>11</v>
      </c>
    </row>
    <row r="72" spans="1:25" s="2" customFormat="1" ht="45" customHeight="1">
      <c r="A72" s="93">
        <v>33</v>
      </c>
      <c r="B72" s="93" t="s">
        <v>77</v>
      </c>
      <c r="C72" s="95" t="s">
        <v>134</v>
      </c>
      <c r="D72" s="107" t="s">
        <v>135</v>
      </c>
      <c r="E72" s="109">
        <v>34.832473999999998</v>
      </c>
      <c r="F72" s="91">
        <f t="shared" ref="F72" si="124">E72</f>
        <v>34.832473999999998</v>
      </c>
      <c r="G72" s="111">
        <f t="shared" ref="G72" si="125">H72</f>
        <v>9.3196000000000001E-2</v>
      </c>
      <c r="H72" s="113">
        <f t="shared" ref="H72" si="126">I72+J72+K72+L72</f>
        <v>9.3196000000000001E-2</v>
      </c>
      <c r="I72" s="115">
        <v>0</v>
      </c>
      <c r="J72" s="97">
        <v>0</v>
      </c>
      <c r="K72" s="97">
        <v>0</v>
      </c>
      <c r="L72" s="99">
        <v>9.3196000000000001E-2</v>
      </c>
      <c r="M72" s="101">
        <v>5.0914000000000001</v>
      </c>
      <c r="N72" s="103">
        <v>0</v>
      </c>
      <c r="O72" s="105">
        <f>+(+E72+G72)-(M72+N72)</f>
        <v>29.834269999999997</v>
      </c>
      <c r="P72" s="91">
        <f t="shared" ref="P72" si="127">O72</f>
        <v>29.834269999999997</v>
      </c>
      <c r="Q72" s="43">
        <v>14</v>
      </c>
      <c r="R72" s="48">
        <v>0</v>
      </c>
      <c r="S72" s="48">
        <v>0</v>
      </c>
      <c r="T72" s="47">
        <v>0</v>
      </c>
      <c r="U72" s="48">
        <v>0</v>
      </c>
      <c r="V72" s="43">
        <v>0</v>
      </c>
      <c r="W72" s="47">
        <v>0</v>
      </c>
      <c r="X72" s="49">
        <v>0</v>
      </c>
      <c r="Y72" s="23" t="s">
        <v>15</v>
      </c>
    </row>
    <row r="73" spans="1:25" s="2" customFormat="1" ht="45" customHeight="1" thickBot="1">
      <c r="A73" s="94"/>
      <c r="B73" s="94"/>
      <c r="C73" s="96"/>
      <c r="D73" s="108"/>
      <c r="E73" s="110"/>
      <c r="F73" s="92"/>
      <c r="G73" s="112"/>
      <c r="H73" s="114"/>
      <c r="I73" s="116"/>
      <c r="J73" s="98"/>
      <c r="K73" s="98"/>
      <c r="L73" s="100"/>
      <c r="M73" s="102"/>
      <c r="N73" s="104"/>
      <c r="O73" s="106"/>
      <c r="P73" s="92"/>
      <c r="Q73" s="67">
        <f>5091400/1000000</f>
        <v>5.0914000000000001</v>
      </c>
      <c r="R73" s="53">
        <v>0</v>
      </c>
      <c r="S73" s="53">
        <v>0</v>
      </c>
      <c r="T73" s="52">
        <v>0</v>
      </c>
      <c r="U73" s="53">
        <v>0</v>
      </c>
      <c r="V73" s="44">
        <v>0</v>
      </c>
      <c r="W73" s="52">
        <v>0</v>
      </c>
      <c r="X73" s="54">
        <v>0</v>
      </c>
      <c r="Y73" s="24" t="s">
        <v>11</v>
      </c>
    </row>
    <row r="74" spans="1:25" s="2" customFormat="1" ht="45" customHeight="1">
      <c r="A74" s="93">
        <v>34</v>
      </c>
      <c r="B74" s="93" t="s">
        <v>78</v>
      </c>
      <c r="C74" s="95" t="s">
        <v>136</v>
      </c>
      <c r="D74" s="107" t="s">
        <v>183</v>
      </c>
      <c r="E74" s="109">
        <v>35.793221000000003</v>
      </c>
      <c r="F74" s="91">
        <f t="shared" ref="F74" si="128">E74</f>
        <v>35.793221000000003</v>
      </c>
      <c r="G74" s="111">
        <f t="shared" ref="G74" si="129">H74</f>
        <v>5.7272000000000003E-2</v>
      </c>
      <c r="H74" s="113">
        <f t="shared" ref="H74" si="130">I74+J74+K74+L74</f>
        <v>5.7272000000000003E-2</v>
      </c>
      <c r="I74" s="115">
        <v>0</v>
      </c>
      <c r="J74" s="97">
        <v>0</v>
      </c>
      <c r="K74" s="97">
        <v>0</v>
      </c>
      <c r="L74" s="99">
        <v>5.7272000000000003E-2</v>
      </c>
      <c r="M74" s="101">
        <v>2.0099999999999998</v>
      </c>
      <c r="N74" s="103">
        <v>0</v>
      </c>
      <c r="O74" s="105">
        <f>+(+E74+G74)-(M74+N74)</f>
        <v>33.840493000000002</v>
      </c>
      <c r="P74" s="91">
        <f t="shared" ref="P74" si="131">O74</f>
        <v>33.840493000000002</v>
      </c>
      <c r="Q74" s="43">
        <v>76</v>
      </c>
      <c r="R74" s="48">
        <v>0</v>
      </c>
      <c r="S74" s="48">
        <v>0</v>
      </c>
      <c r="T74" s="47">
        <v>0</v>
      </c>
      <c r="U74" s="48">
        <v>0</v>
      </c>
      <c r="V74" s="43">
        <v>0</v>
      </c>
      <c r="W74" s="47">
        <v>0</v>
      </c>
      <c r="X74" s="49">
        <v>0</v>
      </c>
      <c r="Y74" s="23" t="s">
        <v>15</v>
      </c>
    </row>
    <row r="75" spans="1:25" s="2" customFormat="1" ht="45" customHeight="1" thickBot="1">
      <c r="A75" s="94"/>
      <c r="B75" s="94"/>
      <c r="C75" s="96"/>
      <c r="D75" s="108"/>
      <c r="E75" s="110"/>
      <c r="F75" s="92"/>
      <c r="G75" s="112"/>
      <c r="H75" s="114"/>
      <c r="I75" s="116"/>
      <c r="J75" s="98"/>
      <c r="K75" s="98"/>
      <c r="L75" s="100"/>
      <c r="M75" s="102"/>
      <c r="N75" s="104"/>
      <c r="O75" s="106"/>
      <c r="P75" s="92"/>
      <c r="Q75" s="44">
        <f>2010000/1000000</f>
        <v>2.0099999999999998</v>
      </c>
      <c r="R75" s="53">
        <v>0</v>
      </c>
      <c r="S75" s="53">
        <v>0</v>
      </c>
      <c r="T75" s="52">
        <v>0</v>
      </c>
      <c r="U75" s="53">
        <v>0</v>
      </c>
      <c r="V75" s="44">
        <v>0</v>
      </c>
      <c r="W75" s="52">
        <v>0</v>
      </c>
      <c r="X75" s="54">
        <v>0</v>
      </c>
      <c r="Y75" s="24" t="s">
        <v>11</v>
      </c>
    </row>
    <row r="76" spans="1:25" s="2" customFormat="1" ht="45" customHeight="1">
      <c r="A76" s="93">
        <v>35</v>
      </c>
      <c r="B76" s="93" t="s">
        <v>79</v>
      </c>
      <c r="C76" s="95" t="s">
        <v>137</v>
      </c>
      <c r="D76" s="107" t="s">
        <v>138</v>
      </c>
      <c r="E76" s="109">
        <v>14.53176</v>
      </c>
      <c r="F76" s="91">
        <f t="shared" ref="F76" si="132">E76</f>
        <v>14.53176</v>
      </c>
      <c r="G76" s="111">
        <f t="shared" ref="G76" si="133">H76</f>
        <v>7.6870000000000003E-3</v>
      </c>
      <c r="H76" s="113">
        <f t="shared" ref="H76" si="134">I76+J76+K76+L76</f>
        <v>7.6870000000000003E-3</v>
      </c>
      <c r="I76" s="115">
        <v>0</v>
      </c>
      <c r="J76" s="97">
        <v>0</v>
      </c>
      <c r="K76" s="97">
        <v>0</v>
      </c>
      <c r="L76" s="99">
        <v>7.6870000000000003E-3</v>
      </c>
      <c r="M76" s="101">
        <v>1.784</v>
      </c>
      <c r="N76" s="103">
        <v>0</v>
      </c>
      <c r="O76" s="105">
        <f>+(+E76+G76)-(M76+N76)</f>
        <v>12.755447</v>
      </c>
      <c r="P76" s="91">
        <f t="shared" ref="P76" si="135">O76</f>
        <v>12.755447</v>
      </c>
      <c r="Q76" s="43">
        <v>5</v>
      </c>
      <c r="R76" s="48">
        <v>0</v>
      </c>
      <c r="S76" s="48">
        <v>0</v>
      </c>
      <c r="T76" s="47">
        <v>0</v>
      </c>
      <c r="U76" s="48">
        <v>0</v>
      </c>
      <c r="V76" s="43">
        <v>0</v>
      </c>
      <c r="W76" s="47">
        <v>0</v>
      </c>
      <c r="X76" s="49">
        <v>0</v>
      </c>
      <c r="Y76" s="23" t="s">
        <v>15</v>
      </c>
    </row>
    <row r="77" spans="1:25" s="2" customFormat="1" ht="45" customHeight="1" thickBot="1">
      <c r="A77" s="94"/>
      <c r="B77" s="94"/>
      <c r="C77" s="96"/>
      <c r="D77" s="108"/>
      <c r="E77" s="110"/>
      <c r="F77" s="92"/>
      <c r="G77" s="112"/>
      <c r="H77" s="114"/>
      <c r="I77" s="116"/>
      <c r="J77" s="98"/>
      <c r="K77" s="98"/>
      <c r="L77" s="100"/>
      <c r="M77" s="102"/>
      <c r="N77" s="104"/>
      <c r="O77" s="106"/>
      <c r="P77" s="92"/>
      <c r="Q77" s="67">
        <f>1784000/1000000</f>
        <v>1.784</v>
      </c>
      <c r="R77" s="53">
        <v>0</v>
      </c>
      <c r="S77" s="53">
        <v>0</v>
      </c>
      <c r="T77" s="52">
        <v>0</v>
      </c>
      <c r="U77" s="53">
        <v>0</v>
      </c>
      <c r="V77" s="44">
        <v>0</v>
      </c>
      <c r="W77" s="52">
        <v>0</v>
      </c>
      <c r="X77" s="54">
        <v>0</v>
      </c>
      <c r="Y77" s="24" t="s">
        <v>11</v>
      </c>
    </row>
    <row r="78" spans="1:25" s="2" customFormat="1" ht="45" customHeight="1" thickBot="1">
      <c r="A78" s="93">
        <v>36</v>
      </c>
      <c r="B78" s="93" t="s">
        <v>80</v>
      </c>
      <c r="C78" s="136" t="s">
        <v>139</v>
      </c>
      <c r="D78" s="137" t="s">
        <v>140</v>
      </c>
      <c r="E78" s="109">
        <v>4.3358499999999998</v>
      </c>
      <c r="F78" s="91">
        <f t="shared" ref="F78" si="136">E78</f>
        <v>4.3358499999999998</v>
      </c>
      <c r="G78" s="111">
        <f t="shared" ref="G78" si="137">H78</f>
        <v>6.7470000000000004E-3</v>
      </c>
      <c r="H78" s="113">
        <f t="shared" ref="H78" si="138">I78+J78+K78+L78</f>
        <v>6.7470000000000004E-3</v>
      </c>
      <c r="I78" s="115">
        <v>0</v>
      </c>
      <c r="J78" s="97">
        <v>0</v>
      </c>
      <c r="K78" s="97">
        <v>0</v>
      </c>
      <c r="L78" s="99">
        <v>6.7470000000000004E-3</v>
      </c>
      <c r="M78" s="101">
        <v>0.39400000000000002</v>
      </c>
      <c r="N78" s="103">
        <v>0</v>
      </c>
      <c r="O78" s="105">
        <f>+(+E78+G78)-(M78+N78)</f>
        <v>3.9485969999999995</v>
      </c>
      <c r="P78" s="91">
        <f t="shared" ref="P78" si="139">O78</f>
        <v>3.9485969999999995</v>
      </c>
      <c r="Q78" s="70">
        <v>3</v>
      </c>
      <c r="R78" s="48">
        <v>0</v>
      </c>
      <c r="S78" s="48">
        <v>0</v>
      </c>
      <c r="T78" s="47">
        <v>0</v>
      </c>
      <c r="U78" s="48">
        <v>0</v>
      </c>
      <c r="V78" s="43">
        <v>0</v>
      </c>
      <c r="W78" s="47">
        <v>0</v>
      </c>
      <c r="X78" s="49">
        <v>0</v>
      </c>
      <c r="Y78" s="23" t="s">
        <v>15</v>
      </c>
    </row>
    <row r="79" spans="1:25" s="2" customFormat="1" ht="45" customHeight="1" thickBot="1">
      <c r="A79" s="94"/>
      <c r="B79" s="94"/>
      <c r="C79" s="136"/>
      <c r="D79" s="137"/>
      <c r="E79" s="110"/>
      <c r="F79" s="92"/>
      <c r="G79" s="112"/>
      <c r="H79" s="114"/>
      <c r="I79" s="116"/>
      <c r="J79" s="98"/>
      <c r="K79" s="98"/>
      <c r="L79" s="100"/>
      <c r="M79" s="102"/>
      <c r="N79" s="104"/>
      <c r="O79" s="106"/>
      <c r="P79" s="92"/>
      <c r="Q79" s="71">
        <f>394000/1000000</f>
        <v>0.39400000000000002</v>
      </c>
      <c r="R79" s="53">
        <v>0</v>
      </c>
      <c r="S79" s="53">
        <v>0</v>
      </c>
      <c r="T79" s="52">
        <v>0</v>
      </c>
      <c r="U79" s="53">
        <v>0</v>
      </c>
      <c r="V79" s="44">
        <v>0</v>
      </c>
      <c r="W79" s="52">
        <v>0</v>
      </c>
      <c r="X79" s="54">
        <v>0</v>
      </c>
      <c r="Y79" s="24" t="s">
        <v>11</v>
      </c>
    </row>
    <row r="80" spans="1:25" s="2" customFormat="1" ht="45" customHeight="1">
      <c r="A80" s="93">
        <v>37</v>
      </c>
      <c r="B80" s="93" t="s">
        <v>81</v>
      </c>
      <c r="C80" s="95" t="s">
        <v>141</v>
      </c>
      <c r="D80" s="107" t="s">
        <v>142</v>
      </c>
      <c r="E80" s="109">
        <v>6.6347639999999997</v>
      </c>
      <c r="F80" s="91">
        <f t="shared" ref="F80" si="140">E80</f>
        <v>6.6347639999999997</v>
      </c>
      <c r="G80" s="111">
        <f t="shared" ref="G80" si="141">H80</f>
        <v>6.7400000000000003E-3</v>
      </c>
      <c r="H80" s="113">
        <f t="shared" ref="H80" si="142">I80+J80+K80+L80</f>
        <v>6.7400000000000003E-3</v>
      </c>
      <c r="I80" s="115">
        <v>0</v>
      </c>
      <c r="J80" s="97">
        <v>0</v>
      </c>
      <c r="K80" s="97">
        <v>0</v>
      </c>
      <c r="L80" s="99">
        <v>6.7400000000000003E-3</v>
      </c>
      <c r="M80" s="101">
        <v>1.931</v>
      </c>
      <c r="N80" s="103">
        <v>0</v>
      </c>
      <c r="O80" s="105">
        <f>+(+E80+G80)-(M80+N80)</f>
        <v>4.7105039999999994</v>
      </c>
      <c r="P80" s="91">
        <f t="shared" ref="P80" si="143">O80</f>
        <v>4.7105039999999994</v>
      </c>
      <c r="Q80" s="43">
        <v>7</v>
      </c>
      <c r="R80" s="48">
        <v>0</v>
      </c>
      <c r="S80" s="48">
        <v>0</v>
      </c>
      <c r="T80" s="47">
        <v>0</v>
      </c>
      <c r="U80" s="48">
        <v>0</v>
      </c>
      <c r="V80" s="43">
        <v>0</v>
      </c>
      <c r="W80" s="47">
        <v>0</v>
      </c>
      <c r="X80" s="49">
        <v>0</v>
      </c>
      <c r="Y80" s="23" t="s">
        <v>15</v>
      </c>
    </row>
    <row r="81" spans="1:25" s="2" customFormat="1" ht="45" customHeight="1" thickBot="1">
      <c r="A81" s="94"/>
      <c r="B81" s="94"/>
      <c r="C81" s="96"/>
      <c r="D81" s="108"/>
      <c r="E81" s="110"/>
      <c r="F81" s="92"/>
      <c r="G81" s="112"/>
      <c r="H81" s="114"/>
      <c r="I81" s="116"/>
      <c r="J81" s="98"/>
      <c r="K81" s="98"/>
      <c r="L81" s="100"/>
      <c r="M81" s="102"/>
      <c r="N81" s="104"/>
      <c r="O81" s="106"/>
      <c r="P81" s="92"/>
      <c r="Q81" s="44">
        <f>1931217/1000000</f>
        <v>1.931217</v>
      </c>
      <c r="R81" s="53">
        <v>0</v>
      </c>
      <c r="S81" s="53">
        <v>0</v>
      </c>
      <c r="T81" s="52">
        <v>0</v>
      </c>
      <c r="U81" s="53">
        <v>0</v>
      </c>
      <c r="V81" s="44">
        <v>0</v>
      </c>
      <c r="W81" s="52">
        <v>0</v>
      </c>
      <c r="X81" s="54">
        <v>0</v>
      </c>
      <c r="Y81" s="24" t="s">
        <v>11</v>
      </c>
    </row>
    <row r="82" spans="1:25" s="2" customFormat="1" ht="45" customHeight="1">
      <c r="A82" s="93">
        <v>38</v>
      </c>
      <c r="B82" s="93" t="s">
        <v>82</v>
      </c>
      <c r="C82" s="95" t="s">
        <v>181</v>
      </c>
      <c r="D82" s="107" t="s">
        <v>143</v>
      </c>
      <c r="E82" s="109">
        <v>19.705458</v>
      </c>
      <c r="F82" s="91">
        <f t="shared" ref="F82" si="144">E82</f>
        <v>19.705458</v>
      </c>
      <c r="G82" s="111">
        <f t="shared" ref="G82" si="145">H82</f>
        <v>1.7661E-2</v>
      </c>
      <c r="H82" s="113">
        <f t="shared" ref="H82" si="146">I82+J82+K82+L82</f>
        <v>1.7661E-2</v>
      </c>
      <c r="I82" s="115">
        <v>0</v>
      </c>
      <c r="J82" s="97">
        <v>0</v>
      </c>
      <c r="K82" s="97">
        <v>0</v>
      </c>
      <c r="L82" s="99">
        <v>1.7661E-2</v>
      </c>
      <c r="M82" s="101">
        <v>1.4750000000000001</v>
      </c>
      <c r="N82" s="103">
        <v>0</v>
      </c>
      <c r="O82" s="105">
        <f>+(+E82+G82)-(M82+N82)</f>
        <v>18.248118999999999</v>
      </c>
      <c r="P82" s="91">
        <f t="shared" ref="P82" si="147">O82</f>
        <v>18.248118999999999</v>
      </c>
      <c r="Q82" s="43">
        <v>7</v>
      </c>
      <c r="R82" s="48">
        <v>0</v>
      </c>
      <c r="S82" s="48">
        <v>0</v>
      </c>
      <c r="T82" s="47">
        <v>0</v>
      </c>
      <c r="U82" s="48">
        <v>0</v>
      </c>
      <c r="V82" s="43">
        <v>0</v>
      </c>
      <c r="W82" s="47">
        <v>0</v>
      </c>
      <c r="X82" s="49">
        <v>0</v>
      </c>
      <c r="Y82" s="23" t="s">
        <v>15</v>
      </c>
    </row>
    <row r="83" spans="1:25" s="2" customFormat="1" ht="45" customHeight="1" thickBot="1">
      <c r="A83" s="94"/>
      <c r="B83" s="94"/>
      <c r="C83" s="96"/>
      <c r="D83" s="108"/>
      <c r="E83" s="110"/>
      <c r="F83" s="92"/>
      <c r="G83" s="112"/>
      <c r="H83" s="114"/>
      <c r="I83" s="116"/>
      <c r="J83" s="98"/>
      <c r="K83" s="98"/>
      <c r="L83" s="100"/>
      <c r="M83" s="102"/>
      <c r="N83" s="104"/>
      <c r="O83" s="106"/>
      <c r="P83" s="92"/>
      <c r="Q83" s="44">
        <f>1475000/1000000</f>
        <v>1.4750000000000001</v>
      </c>
      <c r="R83" s="53">
        <v>0</v>
      </c>
      <c r="S83" s="53">
        <v>0</v>
      </c>
      <c r="T83" s="52">
        <v>0</v>
      </c>
      <c r="U83" s="53">
        <v>0</v>
      </c>
      <c r="V83" s="44">
        <v>0</v>
      </c>
      <c r="W83" s="52">
        <v>0</v>
      </c>
      <c r="X83" s="54">
        <v>0</v>
      </c>
      <c r="Y83" s="24" t="s">
        <v>11</v>
      </c>
    </row>
    <row r="84" spans="1:25" s="2" customFormat="1" ht="45" customHeight="1">
      <c r="A84" s="93">
        <v>39</v>
      </c>
      <c r="B84" s="93" t="s">
        <v>83</v>
      </c>
      <c r="C84" s="107" t="s">
        <v>173</v>
      </c>
      <c r="D84" s="107" t="s">
        <v>174</v>
      </c>
      <c r="E84" s="109">
        <v>8.5159990000000008</v>
      </c>
      <c r="F84" s="91">
        <f t="shared" ref="F84" si="148">E84</f>
        <v>8.5159990000000008</v>
      </c>
      <c r="G84" s="111">
        <f t="shared" ref="G84" si="149">H84</f>
        <v>2.6792E-2</v>
      </c>
      <c r="H84" s="113">
        <f t="shared" ref="H84" si="150">I84+J84+K84+L84</f>
        <v>2.6792E-2</v>
      </c>
      <c r="I84" s="115">
        <v>0</v>
      </c>
      <c r="J84" s="97">
        <v>0</v>
      </c>
      <c r="K84" s="97">
        <v>0</v>
      </c>
      <c r="L84" s="99">
        <v>2.6792E-2</v>
      </c>
      <c r="M84" s="101">
        <v>0.54</v>
      </c>
      <c r="N84" s="103">
        <v>0</v>
      </c>
      <c r="O84" s="105">
        <f>+(+E84+G84)-(M84+N84)</f>
        <v>8.002791000000002</v>
      </c>
      <c r="P84" s="91">
        <f t="shared" ref="P84" si="151">O84</f>
        <v>8.002791000000002</v>
      </c>
      <c r="Q84" s="43">
        <v>4</v>
      </c>
      <c r="R84" s="48">
        <v>0</v>
      </c>
      <c r="S84" s="48">
        <v>0</v>
      </c>
      <c r="T84" s="47">
        <v>0</v>
      </c>
      <c r="U84" s="48">
        <v>0</v>
      </c>
      <c r="V84" s="43">
        <v>0</v>
      </c>
      <c r="W84" s="47">
        <v>0</v>
      </c>
      <c r="X84" s="49">
        <v>0</v>
      </c>
      <c r="Y84" s="23" t="s">
        <v>15</v>
      </c>
    </row>
    <row r="85" spans="1:25" s="2" customFormat="1" ht="45" customHeight="1" thickBot="1">
      <c r="A85" s="94"/>
      <c r="B85" s="94"/>
      <c r="C85" s="108"/>
      <c r="D85" s="108"/>
      <c r="E85" s="110"/>
      <c r="F85" s="92"/>
      <c r="G85" s="112"/>
      <c r="H85" s="114"/>
      <c r="I85" s="116"/>
      <c r="J85" s="98"/>
      <c r="K85" s="98"/>
      <c r="L85" s="100"/>
      <c r="M85" s="102"/>
      <c r="N85" s="104"/>
      <c r="O85" s="106"/>
      <c r="P85" s="92"/>
      <c r="Q85" s="57">
        <v>0.54</v>
      </c>
      <c r="R85" s="53">
        <v>0</v>
      </c>
      <c r="S85" s="53">
        <v>0</v>
      </c>
      <c r="T85" s="52">
        <v>0</v>
      </c>
      <c r="U85" s="53">
        <v>0</v>
      </c>
      <c r="V85" s="44">
        <v>0</v>
      </c>
      <c r="W85" s="52">
        <v>0</v>
      </c>
      <c r="X85" s="54">
        <v>0</v>
      </c>
      <c r="Y85" s="24" t="s">
        <v>11</v>
      </c>
    </row>
    <row r="86" spans="1:25" s="2" customFormat="1" ht="45" customHeight="1">
      <c r="A86" s="93">
        <v>40</v>
      </c>
      <c r="B86" s="93" t="s">
        <v>84</v>
      </c>
      <c r="C86" s="95" t="s">
        <v>164</v>
      </c>
      <c r="D86" s="107" t="s">
        <v>163</v>
      </c>
      <c r="E86" s="109">
        <v>20.463318999999998</v>
      </c>
      <c r="F86" s="91">
        <f t="shared" ref="F86" si="152">E86</f>
        <v>20.463318999999998</v>
      </c>
      <c r="G86" s="111">
        <f t="shared" ref="G86" si="153">H86</f>
        <v>4.317E-2</v>
      </c>
      <c r="H86" s="113">
        <f t="shared" ref="H86" si="154">I86+J86+K86+L86</f>
        <v>4.317E-2</v>
      </c>
      <c r="I86" s="115">
        <v>0</v>
      </c>
      <c r="J86" s="97">
        <v>0</v>
      </c>
      <c r="K86" s="97">
        <v>0</v>
      </c>
      <c r="L86" s="99">
        <v>4.317E-2</v>
      </c>
      <c r="M86" s="101">
        <v>3.093</v>
      </c>
      <c r="N86" s="103">
        <v>0</v>
      </c>
      <c r="O86" s="105">
        <f>+(+E86+G86)-(M86+N86)</f>
        <v>17.413488999999998</v>
      </c>
      <c r="P86" s="91">
        <f t="shared" ref="P86" si="155">O86</f>
        <v>17.413488999999998</v>
      </c>
      <c r="Q86" s="43">
        <v>11</v>
      </c>
      <c r="R86" s="48">
        <v>0</v>
      </c>
      <c r="S86" s="48">
        <v>0</v>
      </c>
      <c r="T86" s="47">
        <v>0</v>
      </c>
      <c r="U86" s="48">
        <v>0</v>
      </c>
      <c r="V86" s="43">
        <v>0</v>
      </c>
      <c r="W86" s="47">
        <v>0</v>
      </c>
      <c r="X86" s="49">
        <v>0</v>
      </c>
      <c r="Y86" s="23" t="s">
        <v>15</v>
      </c>
    </row>
    <row r="87" spans="1:25" s="2" customFormat="1" ht="45" customHeight="1" thickBot="1">
      <c r="A87" s="94"/>
      <c r="B87" s="94"/>
      <c r="C87" s="96"/>
      <c r="D87" s="108"/>
      <c r="E87" s="110"/>
      <c r="F87" s="92"/>
      <c r="G87" s="112"/>
      <c r="H87" s="114"/>
      <c r="I87" s="116"/>
      <c r="J87" s="98"/>
      <c r="K87" s="98"/>
      <c r="L87" s="100"/>
      <c r="M87" s="102"/>
      <c r="N87" s="104"/>
      <c r="O87" s="106"/>
      <c r="P87" s="92"/>
      <c r="Q87" s="44">
        <f>3093000/1000000</f>
        <v>3.093</v>
      </c>
      <c r="R87" s="53">
        <v>0</v>
      </c>
      <c r="S87" s="53">
        <v>0</v>
      </c>
      <c r="T87" s="52">
        <v>0</v>
      </c>
      <c r="U87" s="53">
        <v>0</v>
      </c>
      <c r="V87" s="44">
        <v>0</v>
      </c>
      <c r="W87" s="52">
        <v>0</v>
      </c>
      <c r="X87" s="54">
        <v>0</v>
      </c>
      <c r="Y87" s="24" t="s">
        <v>11</v>
      </c>
    </row>
    <row r="88" spans="1:25" s="2" customFormat="1" ht="60" customHeight="1">
      <c r="A88" s="93">
        <v>41</v>
      </c>
      <c r="B88" s="93" t="s">
        <v>85</v>
      </c>
      <c r="C88" s="95" t="s">
        <v>165</v>
      </c>
      <c r="D88" s="107" t="s">
        <v>166</v>
      </c>
      <c r="E88" s="109">
        <v>20.666879000000002</v>
      </c>
      <c r="F88" s="91">
        <f t="shared" ref="F88" si="156">E88</f>
        <v>20.666879000000002</v>
      </c>
      <c r="G88" s="111">
        <f t="shared" ref="G88" si="157">H88</f>
        <v>2.3137999999999999E-2</v>
      </c>
      <c r="H88" s="113">
        <f t="shared" ref="H88" si="158">I88+J88+K88+L88</f>
        <v>2.3137999999999999E-2</v>
      </c>
      <c r="I88" s="115">
        <v>0</v>
      </c>
      <c r="J88" s="97">
        <v>0</v>
      </c>
      <c r="K88" s="97">
        <v>0</v>
      </c>
      <c r="L88" s="99">
        <v>2.3137999999999999E-2</v>
      </c>
      <c r="M88" s="101">
        <v>1.127</v>
      </c>
      <c r="N88" s="103">
        <v>0</v>
      </c>
      <c r="O88" s="105">
        <f>+(+E88+G88)-(M88+N88)</f>
        <v>19.563017000000002</v>
      </c>
      <c r="P88" s="91">
        <f t="shared" ref="P88" si="159">O88</f>
        <v>19.563017000000002</v>
      </c>
      <c r="Q88" s="43">
        <v>3</v>
      </c>
      <c r="R88" s="48">
        <v>0</v>
      </c>
      <c r="S88" s="48">
        <v>0</v>
      </c>
      <c r="T88" s="47">
        <v>0</v>
      </c>
      <c r="U88" s="48">
        <v>0</v>
      </c>
      <c r="V88" s="43">
        <v>0</v>
      </c>
      <c r="W88" s="47">
        <v>0</v>
      </c>
      <c r="X88" s="49">
        <v>0</v>
      </c>
      <c r="Y88" s="23" t="s">
        <v>15</v>
      </c>
    </row>
    <row r="89" spans="1:25" s="2" customFormat="1" ht="60" customHeight="1" thickBot="1">
      <c r="A89" s="94"/>
      <c r="B89" s="94"/>
      <c r="C89" s="96"/>
      <c r="D89" s="108"/>
      <c r="E89" s="110"/>
      <c r="F89" s="92"/>
      <c r="G89" s="112"/>
      <c r="H89" s="114"/>
      <c r="I89" s="116"/>
      <c r="J89" s="98"/>
      <c r="K89" s="98"/>
      <c r="L89" s="100"/>
      <c r="M89" s="102"/>
      <c r="N89" s="104"/>
      <c r="O89" s="106"/>
      <c r="P89" s="92"/>
      <c r="Q89" s="44">
        <f>1129000/1000000</f>
        <v>1.129</v>
      </c>
      <c r="R89" s="53">
        <v>0</v>
      </c>
      <c r="S89" s="53">
        <v>0</v>
      </c>
      <c r="T89" s="52">
        <v>0</v>
      </c>
      <c r="U89" s="53">
        <v>0</v>
      </c>
      <c r="V89" s="44">
        <v>0</v>
      </c>
      <c r="W89" s="52">
        <v>0</v>
      </c>
      <c r="X89" s="54">
        <v>0</v>
      </c>
      <c r="Y89" s="24" t="s">
        <v>11</v>
      </c>
    </row>
    <row r="90" spans="1:25" s="2" customFormat="1" ht="60" customHeight="1">
      <c r="A90" s="93">
        <v>42</v>
      </c>
      <c r="B90" s="93" t="s">
        <v>86</v>
      </c>
      <c r="C90" s="95" t="s">
        <v>144</v>
      </c>
      <c r="D90" s="107" t="s">
        <v>145</v>
      </c>
      <c r="E90" s="109">
        <v>14.831761</v>
      </c>
      <c r="F90" s="91">
        <f t="shared" ref="F90" si="160">E90</f>
        <v>14.831761</v>
      </c>
      <c r="G90" s="111">
        <f t="shared" ref="G90" si="161">H90</f>
        <v>2.5193E-2</v>
      </c>
      <c r="H90" s="113">
        <f t="shared" ref="H90" si="162">I90+J90+K90+L90</f>
        <v>2.5193E-2</v>
      </c>
      <c r="I90" s="115">
        <v>0</v>
      </c>
      <c r="J90" s="97">
        <v>0</v>
      </c>
      <c r="K90" s="97">
        <v>0</v>
      </c>
      <c r="L90" s="99">
        <v>2.5193E-2</v>
      </c>
      <c r="M90" s="101">
        <v>0.89200000000000002</v>
      </c>
      <c r="N90" s="103">
        <v>0</v>
      </c>
      <c r="O90" s="105">
        <f>+(+E90+G90)-(M90+N90)</f>
        <v>13.964954000000001</v>
      </c>
      <c r="P90" s="91">
        <f t="shared" ref="P90" si="163">O90</f>
        <v>13.964954000000001</v>
      </c>
      <c r="Q90" s="43">
        <v>5</v>
      </c>
      <c r="R90" s="48">
        <v>0</v>
      </c>
      <c r="S90" s="48">
        <v>0</v>
      </c>
      <c r="T90" s="47">
        <v>0</v>
      </c>
      <c r="U90" s="48">
        <v>0</v>
      </c>
      <c r="V90" s="43">
        <v>0</v>
      </c>
      <c r="W90" s="47">
        <v>0</v>
      </c>
      <c r="X90" s="49">
        <v>0</v>
      </c>
      <c r="Y90" s="23" t="s">
        <v>15</v>
      </c>
    </row>
    <row r="91" spans="1:25" s="2" customFormat="1" ht="60" customHeight="1" thickBot="1">
      <c r="A91" s="94"/>
      <c r="B91" s="94"/>
      <c r="C91" s="96"/>
      <c r="D91" s="108"/>
      <c r="E91" s="110"/>
      <c r="F91" s="92"/>
      <c r="G91" s="112"/>
      <c r="H91" s="114"/>
      <c r="I91" s="116"/>
      <c r="J91" s="98"/>
      <c r="K91" s="98"/>
      <c r="L91" s="100"/>
      <c r="M91" s="102"/>
      <c r="N91" s="104"/>
      <c r="O91" s="106"/>
      <c r="P91" s="92"/>
      <c r="Q91" s="44">
        <f>892000/1000000</f>
        <v>0.89200000000000002</v>
      </c>
      <c r="R91" s="53">
        <v>0</v>
      </c>
      <c r="S91" s="53">
        <v>0</v>
      </c>
      <c r="T91" s="52">
        <v>0</v>
      </c>
      <c r="U91" s="53">
        <v>0</v>
      </c>
      <c r="V91" s="44">
        <v>0</v>
      </c>
      <c r="W91" s="52">
        <v>0</v>
      </c>
      <c r="X91" s="54">
        <v>0</v>
      </c>
      <c r="Y91" s="24" t="s">
        <v>11</v>
      </c>
    </row>
    <row r="92" spans="1:25" s="2" customFormat="1" ht="45" customHeight="1">
      <c r="A92" s="93">
        <v>43</v>
      </c>
      <c r="B92" s="93" t="s">
        <v>87</v>
      </c>
      <c r="C92" s="95" t="s">
        <v>158</v>
      </c>
      <c r="D92" s="107" t="s">
        <v>146</v>
      </c>
      <c r="E92" s="109">
        <v>1.215506</v>
      </c>
      <c r="F92" s="91">
        <f t="shared" ref="F92" si="164">E92</f>
        <v>1.215506</v>
      </c>
      <c r="G92" s="111">
        <f t="shared" ref="G92" si="165">H92</f>
        <v>2.104622</v>
      </c>
      <c r="H92" s="121">
        <f t="shared" ref="H92" si="166">I92+J92+K92+L92</f>
        <v>2.104622</v>
      </c>
      <c r="I92" s="123">
        <v>2.1030000000000002</v>
      </c>
      <c r="J92" s="97">
        <v>0</v>
      </c>
      <c r="K92" s="97">
        <v>0</v>
      </c>
      <c r="L92" s="99">
        <v>1.622E-3</v>
      </c>
      <c r="M92" s="101">
        <v>2.2250000000000001</v>
      </c>
      <c r="N92" s="103">
        <v>0</v>
      </c>
      <c r="O92" s="105">
        <f>+(+E92+G92)-(M92+N92)</f>
        <v>1.0951279999999999</v>
      </c>
      <c r="P92" s="91">
        <f t="shared" ref="P92" si="167">O92</f>
        <v>1.0951279999999999</v>
      </c>
      <c r="Q92" s="43">
        <v>6</v>
      </c>
      <c r="R92" s="48">
        <v>0</v>
      </c>
      <c r="S92" s="48">
        <v>0</v>
      </c>
      <c r="T92" s="47">
        <v>0</v>
      </c>
      <c r="U92" s="48">
        <v>0</v>
      </c>
      <c r="V92" s="43">
        <v>0</v>
      </c>
      <c r="W92" s="47">
        <v>0</v>
      </c>
      <c r="X92" s="49">
        <v>0</v>
      </c>
      <c r="Y92" s="23" t="s">
        <v>15</v>
      </c>
    </row>
    <row r="93" spans="1:25" s="2" customFormat="1" ht="45" customHeight="1" thickBot="1">
      <c r="A93" s="94"/>
      <c r="B93" s="94"/>
      <c r="C93" s="96"/>
      <c r="D93" s="108"/>
      <c r="E93" s="110"/>
      <c r="F93" s="92"/>
      <c r="G93" s="112"/>
      <c r="H93" s="122"/>
      <c r="I93" s="124"/>
      <c r="J93" s="98"/>
      <c r="K93" s="98"/>
      <c r="L93" s="100"/>
      <c r="M93" s="102"/>
      <c r="N93" s="104"/>
      <c r="O93" s="106"/>
      <c r="P93" s="92"/>
      <c r="Q93" s="68">
        <f>2225000/1000000</f>
        <v>2.2250000000000001</v>
      </c>
      <c r="R93" s="53">
        <v>0</v>
      </c>
      <c r="S93" s="53">
        <v>0</v>
      </c>
      <c r="T93" s="52">
        <v>0</v>
      </c>
      <c r="U93" s="53">
        <v>0</v>
      </c>
      <c r="V93" s="44">
        <v>0</v>
      </c>
      <c r="W93" s="52">
        <v>0</v>
      </c>
      <c r="X93" s="54">
        <v>0</v>
      </c>
      <c r="Y93" s="24" t="s">
        <v>11</v>
      </c>
    </row>
    <row r="94" spans="1:25" s="2" customFormat="1" ht="45" customHeight="1">
      <c r="A94" s="93">
        <v>44</v>
      </c>
      <c r="B94" s="93" t="s">
        <v>88</v>
      </c>
      <c r="C94" s="95" t="s">
        <v>147</v>
      </c>
      <c r="D94" s="107" t="s">
        <v>148</v>
      </c>
      <c r="E94" s="109">
        <v>6.0080479999999996</v>
      </c>
      <c r="F94" s="91">
        <f t="shared" ref="F94" si="168">E94</f>
        <v>6.0080479999999996</v>
      </c>
      <c r="G94" s="111">
        <f t="shared" ref="G94" si="169">H94</f>
        <v>1.0004000000000001E-2</v>
      </c>
      <c r="H94" s="113">
        <f t="shared" ref="H94" si="170">I94+J94+K94+L94</f>
        <v>1.0004000000000001E-2</v>
      </c>
      <c r="I94" s="115">
        <v>0</v>
      </c>
      <c r="J94" s="97">
        <v>0</v>
      </c>
      <c r="K94" s="97">
        <v>0</v>
      </c>
      <c r="L94" s="99">
        <v>1.0004000000000001E-2</v>
      </c>
      <c r="M94" s="101">
        <v>1.4950000000000001</v>
      </c>
      <c r="N94" s="103">
        <v>0</v>
      </c>
      <c r="O94" s="105">
        <f>+(+E94+G94)-(M94+N94)</f>
        <v>4.5230519999999999</v>
      </c>
      <c r="P94" s="91">
        <f t="shared" ref="P94" si="171">O94</f>
        <v>4.5230519999999999</v>
      </c>
      <c r="Q94" s="43">
        <v>6</v>
      </c>
      <c r="R94" s="48">
        <v>0</v>
      </c>
      <c r="S94" s="48">
        <v>0</v>
      </c>
      <c r="T94" s="47">
        <v>0</v>
      </c>
      <c r="U94" s="48">
        <v>0</v>
      </c>
      <c r="V94" s="43">
        <v>0</v>
      </c>
      <c r="W94" s="47">
        <v>0</v>
      </c>
      <c r="X94" s="49">
        <v>0</v>
      </c>
      <c r="Y94" s="23" t="s">
        <v>15</v>
      </c>
    </row>
    <row r="95" spans="1:25" s="2" customFormat="1" ht="45" customHeight="1" thickBot="1">
      <c r="A95" s="94"/>
      <c r="B95" s="94"/>
      <c r="C95" s="96"/>
      <c r="D95" s="108"/>
      <c r="E95" s="110"/>
      <c r="F95" s="92"/>
      <c r="G95" s="112"/>
      <c r="H95" s="114"/>
      <c r="I95" s="116"/>
      <c r="J95" s="98"/>
      <c r="K95" s="98"/>
      <c r="L95" s="100"/>
      <c r="M95" s="102"/>
      <c r="N95" s="104"/>
      <c r="O95" s="106"/>
      <c r="P95" s="92"/>
      <c r="Q95" s="67">
        <v>1.5</v>
      </c>
      <c r="R95" s="53">
        <v>0</v>
      </c>
      <c r="S95" s="53">
        <v>0</v>
      </c>
      <c r="T95" s="52">
        <v>0</v>
      </c>
      <c r="U95" s="53">
        <v>0</v>
      </c>
      <c r="V95" s="44">
        <v>0</v>
      </c>
      <c r="W95" s="52">
        <v>0</v>
      </c>
      <c r="X95" s="54">
        <v>0</v>
      </c>
      <c r="Y95" s="24" t="s">
        <v>11</v>
      </c>
    </row>
    <row r="96" spans="1:25" s="2" customFormat="1" ht="45" customHeight="1">
      <c r="A96" s="93">
        <v>45</v>
      </c>
      <c r="B96" s="145" t="s">
        <v>89</v>
      </c>
      <c r="C96" s="95" t="s">
        <v>149</v>
      </c>
      <c r="D96" s="107" t="s">
        <v>150</v>
      </c>
      <c r="E96" s="109">
        <v>4.6561760000000003</v>
      </c>
      <c r="F96" s="91">
        <f t="shared" ref="F96" si="172">E96</f>
        <v>4.6561760000000003</v>
      </c>
      <c r="G96" s="165">
        <f t="shared" ref="G96" si="173">H96</f>
        <v>0</v>
      </c>
      <c r="H96" s="97">
        <f t="shared" ref="H96" si="174">I96+J96+K96+L96</f>
        <v>0</v>
      </c>
      <c r="I96" s="115">
        <v>0</v>
      </c>
      <c r="J96" s="97">
        <v>0</v>
      </c>
      <c r="K96" s="97">
        <v>0</v>
      </c>
      <c r="L96" s="115">
        <v>0</v>
      </c>
      <c r="M96" s="101">
        <v>2.1389999999999998</v>
      </c>
      <c r="N96" s="103">
        <v>0</v>
      </c>
      <c r="O96" s="105">
        <f>+(+E96+G96)-(M96+N96)</f>
        <v>2.5171760000000005</v>
      </c>
      <c r="P96" s="91">
        <f t="shared" ref="P96" si="175">O96</f>
        <v>2.5171760000000005</v>
      </c>
      <c r="Q96" s="43">
        <v>9</v>
      </c>
      <c r="R96" s="48">
        <v>0</v>
      </c>
      <c r="S96" s="48">
        <v>0</v>
      </c>
      <c r="T96" s="47">
        <v>0</v>
      </c>
      <c r="U96" s="48">
        <v>0</v>
      </c>
      <c r="V96" s="43">
        <v>0</v>
      </c>
      <c r="W96" s="47">
        <v>0</v>
      </c>
      <c r="X96" s="49">
        <v>0</v>
      </c>
      <c r="Y96" s="23" t="s">
        <v>15</v>
      </c>
    </row>
    <row r="97" spans="1:25" s="2" customFormat="1" ht="45" customHeight="1" thickBot="1">
      <c r="A97" s="94"/>
      <c r="B97" s="146"/>
      <c r="C97" s="96"/>
      <c r="D97" s="108"/>
      <c r="E97" s="110"/>
      <c r="F97" s="92"/>
      <c r="G97" s="166"/>
      <c r="H97" s="98"/>
      <c r="I97" s="116"/>
      <c r="J97" s="98"/>
      <c r="K97" s="98"/>
      <c r="L97" s="116"/>
      <c r="M97" s="102"/>
      <c r="N97" s="104"/>
      <c r="O97" s="106"/>
      <c r="P97" s="92"/>
      <c r="Q97" s="44">
        <f>2139000/1000000</f>
        <v>2.1389999999999998</v>
      </c>
      <c r="R97" s="53">
        <v>0</v>
      </c>
      <c r="S97" s="53">
        <v>0</v>
      </c>
      <c r="T97" s="52">
        <v>0</v>
      </c>
      <c r="U97" s="53">
        <v>0</v>
      </c>
      <c r="V97" s="44">
        <v>0</v>
      </c>
      <c r="W97" s="52">
        <v>0</v>
      </c>
      <c r="X97" s="54">
        <v>0</v>
      </c>
      <c r="Y97" s="24" t="s">
        <v>11</v>
      </c>
    </row>
    <row r="98" spans="1:25" s="2" customFormat="1" ht="45" customHeight="1">
      <c r="A98" s="93">
        <v>46</v>
      </c>
      <c r="B98" s="145" t="s">
        <v>90</v>
      </c>
      <c r="C98" s="95" t="s">
        <v>151</v>
      </c>
      <c r="D98" s="138" t="s">
        <v>185</v>
      </c>
      <c r="E98" s="109">
        <v>2.5051990000000002</v>
      </c>
      <c r="F98" s="91">
        <f t="shared" ref="F98" si="176">E98</f>
        <v>2.5051990000000002</v>
      </c>
      <c r="G98" s="111">
        <f t="shared" ref="G98" si="177">H98</f>
        <v>1.0633999999999999E-2</v>
      </c>
      <c r="H98" s="113">
        <f t="shared" ref="H98" si="178">I98+J98+K98+L98</f>
        <v>1.0633999999999999E-2</v>
      </c>
      <c r="I98" s="115">
        <v>0</v>
      </c>
      <c r="J98" s="97">
        <v>0</v>
      </c>
      <c r="K98" s="97">
        <v>0</v>
      </c>
      <c r="L98" s="99">
        <v>1.0633999999999999E-2</v>
      </c>
      <c r="M98" s="101">
        <v>1.528</v>
      </c>
      <c r="N98" s="103">
        <v>0</v>
      </c>
      <c r="O98" s="105">
        <f>+(+E98+G98)-(M98+N98)</f>
        <v>0.98783300000000018</v>
      </c>
      <c r="P98" s="91">
        <f t="shared" ref="P98" si="179">O98</f>
        <v>0.98783300000000018</v>
      </c>
      <c r="Q98" s="43">
        <v>43</v>
      </c>
      <c r="R98" s="48">
        <v>0</v>
      </c>
      <c r="S98" s="48">
        <v>0</v>
      </c>
      <c r="T98" s="47">
        <v>0</v>
      </c>
      <c r="U98" s="48">
        <v>0</v>
      </c>
      <c r="V98" s="43">
        <v>0</v>
      </c>
      <c r="W98" s="47">
        <v>0</v>
      </c>
      <c r="X98" s="49">
        <v>0</v>
      </c>
      <c r="Y98" s="23" t="s">
        <v>15</v>
      </c>
    </row>
    <row r="99" spans="1:25" s="2" customFormat="1" ht="45" customHeight="1" thickBot="1">
      <c r="A99" s="94"/>
      <c r="B99" s="146"/>
      <c r="C99" s="96"/>
      <c r="D99" s="139"/>
      <c r="E99" s="110"/>
      <c r="F99" s="92"/>
      <c r="G99" s="112"/>
      <c r="H99" s="114"/>
      <c r="I99" s="116"/>
      <c r="J99" s="98"/>
      <c r="K99" s="98"/>
      <c r="L99" s="100"/>
      <c r="M99" s="102"/>
      <c r="N99" s="104"/>
      <c r="O99" s="106"/>
      <c r="P99" s="92"/>
      <c r="Q99" s="67">
        <f>1528000/1000000</f>
        <v>1.528</v>
      </c>
      <c r="R99" s="53">
        <v>0</v>
      </c>
      <c r="S99" s="53">
        <v>0</v>
      </c>
      <c r="T99" s="52">
        <v>0</v>
      </c>
      <c r="U99" s="53">
        <v>0</v>
      </c>
      <c r="V99" s="44">
        <v>0</v>
      </c>
      <c r="W99" s="52">
        <v>0</v>
      </c>
      <c r="X99" s="54">
        <v>0</v>
      </c>
      <c r="Y99" s="24" t="s">
        <v>11</v>
      </c>
    </row>
    <row r="100" spans="1:25" s="2" customFormat="1" ht="45" customHeight="1">
      <c r="A100" s="93">
        <v>47</v>
      </c>
      <c r="B100" s="145" t="s">
        <v>91</v>
      </c>
      <c r="C100" s="95" t="s">
        <v>152</v>
      </c>
      <c r="D100" s="107" t="s">
        <v>161</v>
      </c>
      <c r="E100" s="109">
        <v>26.282214</v>
      </c>
      <c r="F100" s="91">
        <f t="shared" ref="F100" si="180">E100</f>
        <v>26.282214</v>
      </c>
      <c r="G100" s="165">
        <f t="shared" ref="G100" si="181">H100</f>
        <v>0</v>
      </c>
      <c r="H100" s="97">
        <f t="shared" ref="H100" si="182">I100+J100+K100+L100</f>
        <v>0</v>
      </c>
      <c r="I100" s="115">
        <v>0</v>
      </c>
      <c r="J100" s="97">
        <v>0</v>
      </c>
      <c r="K100" s="97">
        <v>0</v>
      </c>
      <c r="L100" s="115">
        <v>0</v>
      </c>
      <c r="M100" s="101">
        <v>5.3209999999999997</v>
      </c>
      <c r="N100" s="103">
        <v>0</v>
      </c>
      <c r="O100" s="105">
        <f>+(+E100+G100)-(M100+N100)</f>
        <v>20.961213999999998</v>
      </c>
      <c r="P100" s="91">
        <f t="shared" ref="P100" si="183">O100</f>
        <v>20.961213999999998</v>
      </c>
      <c r="Q100" s="43">
        <f>2+17+16+1+1</f>
        <v>37</v>
      </c>
      <c r="R100" s="48">
        <v>0</v>
      </c>
      <c r="S100" s="48">
        <v>0</v>
      </c>
      <c r="T100" s="47">
        <v>0</v>
      </c>
      <c r="U100" s="48">
        <v>0</v>
      </c>
      <c r="V100" s="43">
        <v>0</v>
      </c>
      <c r="W100" s="47">
        <v>0</v>
      </c>
      <c r="X100" s="49">
        <v>0</v>
      </c>
      <c r="Y100" s="23" t="s">
        <v>15</v>
      </c>
    </row>
    <row r="101" spans="1:25" s="2" customFormat="1" ht="45" customHeight="1" thickBot="1">
      <c r="A101" s="94"/>
      <c r="B101" s="146"/>
      <c r="C101" s="96"/>
      <c r="D101" s="108"/>
      <c r="E101" s="110"/>
      <c r="F101" s="92"/>
      <c r="G101" s="166"/>
      <c r="H101" s="98"/>
      <c r="I101" s="116"/>
      <c r="J101" s="98"/>
      <c r="K101" s="98"/>
      <c r="L101" s="116"/>
      <c r="M101" s="102"/>
      <c r="N101" s="104"/>
      <c r="O101" s="106"/>
      <c r="P101" s="92"/>
      <c r="Q101" s="72">
        <f>5321000/1000000</f>
        <v>5.3209999999999997</v>
      </c>
      <c r="R101" s="73">
        <v>0</v>
      </c>
      <c r="S101" s="73">
        <v>0</v>
      </c>
      <c r="T101" s="74">
        <v>0</v>
      </c>
      <c r="U101" s="73">
        <v>0</v>
      </c>
      <c r="V101" s="72">
        <v>0</v>
      </c>
      <c r="W101" s="74">
        <v>0</v>
      </c>
      <c r="X101" s="75">
        <v>0</v>
      </c>
      <c r="Y101" s="24" t="s">
        <v>11</v>
      </c>
    </row>
    <row r="102" spans="1:25" s="3" customFormat="1" ht="45" customHeight="1">
      <c r="A102" s="93" t="s">
        <v>17</v>
      </c>
      <c r="B102" s="93">
        <v>47</v>
      </c>
      <c r="C102" s="145"/>
      <c r="D102" s="163"/>
      <c r="E102" s="105">
        <f t="shared" ref="E102:P102" si="184">SUM(E8:E101)</f>
        <v>13855.586109000003</v>
      </c>
      <c r="F102" s="159">
        <f t="shared" si="184"/>
        <v>13855.586109000003</v>
      </c>
      <c r="G102" s="105">
        <f t="shared" si="184"/>
        <v>2468.9182249999994</v>
      </c>
      <c r="H102" s="161">
        <f t="shared" si="184"/>
        <v>2468.9182249999994</v>
      </c>
      <c r="I102" s="149">
        <f t="shared" si="184"/>
        <v>2454.3050000000003</v>
      </c>
      <c r="J102" s="151">
        <f t="shared" si="184"/>
        <v>0</v>
      </c>
      <c r="K102" s="151">
        <f t="shared" si="184"/>
        <v>0</v>
      </c>
      <c r="L102" s="153">
        <f t="shared" si="184"/>
        <v>14.613225000000005</v>
      </c>
      <c r="M102" s="155">
        <f t="shared" si="184"/>
        <v>7991.4243380000025</v>
      </c>
      <c r="N102" s="157">
        <f t="shared" si="184"/>
        <v>0</v>
      </c>
      <c r="O102" s="105">
        <f t="shared" si="184"/>
        <v>8333.0799960000022</v>
      </c>
      <c r="P102" s="140">
        <f t="shared" si="184"/>
        <v>8333.0799960000022</v>
      </c>
      <c r="Q102" s="76">
        <f>Q8+Q10+Q12+Q14+Q16+Q18+Q20+Q22+Q24+Q26+Q28+Q30+Q32+Q34+Q36+Q38+Q40+Q42+Q44+Q46+Q48+Q50+Q52+Q54+Q56+Q58+Q60+Q62+Q64+Q66+Q68+Q70+Q72+Q74+Q76+Q78+Q80+Q82+Q84+Q86+Q88+Q90+Q92+Q94+Q96+Q98+Q100</f>
        <v>2681</v>
      </c>
      <c r="R102" s="77">
        <f t="shared" ref="R102:X102" si="185">SUMIF($Y$8:$Y$101,$Y$6,R8:R101)</f>
        <v>0</v>
      </c>
      <c r="S102" s="78">
        <f>S8+S10+S12+S14+S16+S18+S20+S22+S24+S26+S28+S30+S32+S34+S36+S38+S40+S42+S44+S46+S48+S50+S52+S54+S56+S58+S60+S62+S64+S66+S68+S70+S72+S74+S76+S78+S80+S82+S84+S86+S88+S90+S92+S94+S96+S98+S100</f>
        <v>21</v>
      </c>
      <c r="T102" s="77">
        <f t="shared" si="185"/>
        <v>0</v>
      </c>
      <c r="U102" s="79">
        <f t="shared" si="185"/>
        <v>0</v>
      </c>
      <c r="V102" s="80">
        <f t="shared" si="185"/>
        <v>0</v>
      </c>
      <c r="W102" s="81">
        <f>W8+W10+W12+W14+W16+W18+W20+W22+W24+W26+W28+W30+W32+W34+W36+W38+W40+W42+W44+W46+W48+W50+W52+W54+W56+W58+W60+W62+W64+W66+W68+W70+W72+W74+W76+W78+W80+W82+W84+W86+W88+W90+W92+W94+W96+W98+W100</f>
        <v>28</v>
      </c>
      <c r="X102" s="82">
        <f t="shared" si="185"/>
        <v>0</v>
      </c>
      <c r="Y102" s="23" t="s">
        <v>15</v>
      </c>
    </row>
    <row r="103" spans="1:25" s="3" customFormat="1" ht="45" customHeight="1" thickBot="1">
      <c r="A103" s="94"/>
      <c r="B103" s="94"/>
      <c r="C103" s="146"/>
      <c r="D103" s="164"/>
      <c r="E103" s="106"/>
      <c r="F103" s="160"/>
      <c r="G103" s="106"/>
      <c r="H103" s="162"/>
      <c r="I103" s="150"/>
      <c r="J103" s="152"/>
      <c r="K103" s="152"/>
      <c r="L103" s="154"/>
      <c r="M103" s="156"/>
      <c r="N103" s="158"/>
      <c r="O103" s="106"/>
      <c r="P103" s="141"/>
      <c r="Q103" s="83">
        <f>Q9+Q11+Q13+Q15+Q17+Q19+Q21+Q23+Q25+Q27+Q29+Q31+Q33+Q35+Q37+Q39+Q41+Q43+Q45+Q47+Q49+Q51+Q53+Q55+Q57+Q59+Q61+Q63+Q65+Q67+Q69+Q71+Q73+Q75+Q77+Q79+Q81+Q83+Q85+Q87+Q89+Q91+Q93+Q95+Q97+Q99+Q101</f>
        <v>6840.9004940000013</v>
      </c>
      <c r="R103" s="84">
        <f t="shared" ref="R103:X103" si="186">SUMIF($Y$8:$Y$101,$Y$6,R8:R101)</f>
        <v>0</v>
      </c>
      <c r="S103" s="85">
        <f>S9+S11+S13+S15+S17+S19+S21+S23+S25+S27+S29+S31+S33+S35+S37+S39+S41+S43+S45+S47+S49+S51+S53+S55+S57+S59+S61+S63+S65+S67+S69+S71+S73+S75+S77+S79+S81+S83+S85+S87+S89+S91+S93+S95+S97+S99+S101</f>
        <v>1150.5898999999999</v>
      </c>
      <c r="T103" s="86">
        <f t="shared" si="186"/>
        <v>0</v>
      </c>
      <c r="U103" s="87">
        <f t="shared" si="186"/>
        <v>0</v>
      </c>
      <c r="V103" s="88">
        <f t="shared" si="186"/>
        <v>0</v>
      </c>
      <c r="W103" s="89">
        <f>W9+W11+W13+W15+W17+W19+W21+W23+W25+W27+W29+W31+W33+W35+W37+W39+W41+W43+W45+W47+W49+W51+W53+W55+W57+W59+W61+W63+W65+W67+W69+W71+W73+W75+W77+W79+W81+W83+W85+W87+W89+W91+W93+W95+W97+W99+W101</f>
        <v>4710.5239999999994</v>
      </c>
      <c r="X103" s="90">
        <f t="shared" si="186"/>
        <v>0</v>
      </c>
      <c r="Y103" s="24" t="s">
        <v>11</v>
      </c>
    </row>
    <row r="104" spans="1:25" outlineLevel="1">
      <c r="A104" s="1" t="s">
        <v>26</v>
      </c>
    </row>
    <row r="105" spans="1:25" outlineLevel="1">
      <c r="C105" s="1" t="s">
        <v>27</v>
      </c>
      <c r="F105" s="1" t="s">
        <v>37</v>
      </c>
      <c r="O105" s="27"/>
    </row>
    <row r="106" spans="1:25" outlineLevel="1">
      <c r="C106" s="1" t="s">
        <v>28</v>
      </c>
      <c r="F106" s="1" t="s">
        <v>38</v>
      </c>
    </row>
    <row r="107" spans="1:25" outlineLevel="1">
      <c r="C107" s="1" t="s">
        <v>29</v>
      </c>
      <c r="F107" s="1" t="s">
        <v>39</v>
      </c>
    </row>
    <row r="108" spans="1:25" outlineLevel="1">
      <c r="C108" s="1" t="s">
        <v>30</v>
      </c>
      <c r="F108" s="1" t="s">
        <v>40</v>
      </c>
    </row>
    <row r="109" spans="1:25" outlineLevel="1">
      <c r="C109" s="1" t="s">
        <v>31</v>
      </c>
      <c r="F109" s="1" t="s">
        <v>41</v>
      </c>
    </row>
    <row r="110" spans="1:25" outlineLevel="1">
      <c r="C110" s="1" t="s">
        <v>32</v>
      </c>
      <c r="F110" s="1" t="s">
        <v>42</v>
      </c>
    </row>
    <row r="111" spans="1:25" outlineLevel="1">
      <c r="C111" s="1" t="s">
        <v>33</v>
      </c>
    </row>
    <row r="112" spans="1:25" outlineLevel="1">
      <c r="C112" s="1" t="s">
        <v>34</v>
      </c>
    </row>
    <row r="113" spans="3:15" outlineLevel="1">
      <c r="C113" s="1" t="s">
        <v>35</v>
      </c>
    </row>
    <row r="114" spans="3:15" outlineLevel="1">
      <c r="C114" s="1" t="s">
        <v>36</v>
      </c>
      <c r="O114" s="41"/>
    </row>
    <row r="115" spans="3:15">
      <c r="O115" s="42"/>
    </row>
    <row r="116" spans="3:15">
      <c r="N116" s="205"/>
      <c r="O116" s="41"/>
    </row>
    <row r="117" spans="3:15">
      <c r="N117" s="206"/>
    </row>
  </sheetData>
  <mergeCells count="792">
    <mergeCell ref="N116:N117"/>
    <mergeCell ref="A8:A9"/>
    <mergeCell ref="C8:C9"/>
    <mergeCell ref="E8:E9"/>
    <mergeCell ref="F8:F9"/>
    <mergeCell ref="G8:G9"/>
    <mergeCell ref="H8:H9"/>
    <mergeCell ref="D8:D9"/>
    <mergeCell ref="A2:A7"/>
    <mergeCell ref="C2:C7"/>
    <mergeCell ref="E2:F3"/>
    <mergeCell ref="G2:M3"/>
    <mergeCell ref="N2:N7"/>
    <mergeCell ref="C10:C11"/>
    <mergeCell ref="E10:E11"/>
    <mergeCell ref="F10:F11"/>
    <mergeCell ref="G10:G11"/>
    <mergeCell ref="H10:H11"/>
    <mergeCell ref="I10:I11"/>
    <mergeCell ref="M12:M13"/>
    <mergeCell ref="N12:N13"/>
    <mergeCell ref="L14:L15"/>
    <mergeCell ref="M14:M15"/>
    <mergeCell ref="N14:N15"/>
    <mergeCell ref="M4:M7"/>
    <mergeCell ref="F5:F7"/>
    <mergeCell ref="P5:P7"/>
    <mergeCell ref="I6:K6"/>
    <mergeCell ref="L6:L7"/>
    <mergeCell ref="D2:D7"/>
    <mergeCell ref="L8:L9"/>
    <mergeCell ref="M8:M9"/>
    <mergeCell ref="N8:N9"/>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O2:P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O14:O15"/>
    <mergeCell ref="P14:P15"/>
    <mergeCell ref="A14:A15"/>
    <mergeCell ref="C14:C15"/>
    <mergeCell ref="E14:E15"/>
    <mergeCell ref="F14:F15"/>
    <mergeCell ref="G14:G15"/>
    <mergeCell ref="H14:H15"/>
    <mergeCell ref="I14:I15"/>
    <mergeCell ref="J14:J15"/>
    <mergeCell ref="K14:K15"/>
    <mergeCell ref="D14:D15"/>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L22:L23"/>
    <mergeCell ref="M22:M23"/>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O24:O25"/>
    <mergeCell ref="P24:P25"/>
    <mergeCell ref="A26:A27"/>
    <mergeCell ref="C26:C27"/>
    <mergeCell ref="E26:E27"/>
    <mergeCell ref="F26:F27"/>
    <mergeCell ref="G26:G27"/>
    <mergeCell ref="H26:H27"/>
    <mergeCell ref="I26:I27"/>
    <mergeCell ref="I24:I25"/>
    <mergeCell ref="J24:J25"/>
    <mergeCell ref="K24:K25"/>
    <mergeCell ref="L24:L25"/>
    <mergeCell ref="M24:M25"/>
    <mergeCell ref="N24:N25"/>
    <mergeCell ref="A24:A25"/>
    <mergeCell ref="C24:C25"/>
    <mergeCell ref="E24:E25"/>
    <mergeCell ref="F24:F25"/>
    <mergeCell ref="G24:G25"/>
    <mergeCell ref="H24:H25"/>
    <mergeCell ref="B24:B25"/>
    <mergeCell ref="D24:D25"/>
    <mergeCell ref="P26:P27"/>
    <mergeCell ref="A28:A29"/>
    <mergeCell ref="C28:C29"/>
    <mergeCell ref="E28:E29"/>
    <mergeCell ref="F28:F29"/>
    <mergeCell ref="G28:G29"/>
    <mergeCell ref="H28:H29"/>
    <mergeCell ref="I28:I29"/>
    <mergeCell ref="J28:J29"/>
    <mergeCell ref="J26:J27"/>
    <mergeCell ref="K26:K27"/>
    <mergeCell ref="L26:L27"/>
    <mergeCell ref="M26:M27"/>
    <mergeCell ref="N26:N27"/>
    <mergeCell ref="O26:O27"/>
    <mergeCell ref="B26:B27"/>
    <mergeCell ref="B28:B29"/>
    <mergeCell ref="D26:D27"/>
    <mergeCell ref="O32:O33"/>
    <mergeCell ref="D28:D29"/>
    <mergeCell ref="D32:D33"/>
    <mergeCell ref="P32:P33"/>
    <mergeCell ref="I32:I33"/>
    <mergeCell ref="J32:J33"/>
    <mergeCell ref="K32:K33"/>
    <mergeCell ref="L32:L33"/>
    <mergeCell ref="M32:M33"/>
    <mergeCell ref="L28:L29"/>
    <mergeCell ref="M28:M29"/>
    <mergeCell ref="N28:N29"/>
    <mergeCell ref="O28:O29"/>
    <mergeCell ref="P28:P29"/>
    <mergeCell ref="M30:M31"/>
    <mergeCell ref="N30:N31"/>
    <mergeCell ref="O30:O31"/>
    <mergeCell ref="P30:P31"/>
    <mergeCell ref="K28:K29"/>
    <mergeCell ref="A30:A31"/>
    <mergeCell ref="C30:C31"/>
    <mergeCell ref="E30:E31"/>
    <mergeCell ref="F30:F31"/>
    <mergeCell ref="G30:G31"/>
    <mergeCell ref="H30:H31"/>
    <mergeCell ref="I30:I31"/>
    <mergeCell ref="J30:J31"/>
    <mergeCell ref="K30:K31"/>
    <mergeCell ref="B30:B31"/>
    <mergeCell ref="D30:D31"/>
    <mergeCell ref="A32:A33"/>
    <mergeCell ref="C32:C33"/>
    <mergeCell ref="E32:E33"/>
    <mergeCell ref="F32:F33"/>
    <mergeCell ref="G32:G33"/>
    <mergeCell ref="H32:H33"/>
    <mergeCell ref="B32:B33"/>
    <mergeCell ref="L98:L99"/>
    <mergeCell ref="M98:M99"/>
    <mergeCell ref="K96:K97"/>
    <mergeCell ref="L96:L97"/>
    <mergeCell ref="M96:M97"/>
    <mergeCell ref="A98:A99"/>
    <mergeCell ref="C98:C99"/>
    <mergeCell ref="E98:E99"/>
    <mergeCell ref="F98:F99"/>
    <mergeCell ref="G98:G99"/>
    <mergeCell ref="H98:H99"/>
    <mergeCell ref="I98:I99"/>
    <mergeCell ref="J98:J99"/>
    <mergeCell ref="K98:K99"/>
    <mergeCell ref="B98:B99"/>
    <mergeCell ref="A94:A95"/>
    <mergeCell ref="B94:B95"/>
    <mergeCell ref="O96:O97"/>
    <mergeCell ref="P96:P97"/>
    <mergeCell ref="A96:A97"/>
    <mergeCell ref="C96:C97"/>
    <mergeCell ref="E96:E97"/>
    <mergeCell ref="F96:F97"/>
    <mergeCell ref="G96:G97"/>
    <mergeCell ref="H96:H97"/>
    <mergeCell ref="I96:I97"/>
    <mergeCell ref="J96:J97"/>
    <mergeCell ref="B96:B97"/>
    <mergeCell ref="D96:D97"/>
    <mergeCell ref="N96:N97"/>
    <mergeCell ref="A102:A103"/>
    <mergeCell ref="C102:C103"/>
    <mergeCell ref="E102:E103"/>
    <mergeCell ref="F102:F103"/>
    <mergeCell ref="G102:G103"/>
    <mergeCell ref="H102:H103"/>
    <mergeCell ref="B102:B103"/>
    <mergeCell ref="D102:D103"/>
    <mergeCell ref="P100:P101"/>
    <mergeCell ref="I100:I101"/>
    <mergeCell ref="J100:J101"/>
    <mergeCell ref="K100:K101"/>
    <mergeCell ref="L100:L101"/>
    <mergeCell ref="M100:M101"/>
    <mergeCell ref="N100:N101"/>
    <mergeCell ref="A100:A101"/>
    <mergeCell ref="C100:C101"/>
    <mergeCell ref="E100:E101"/>
    <mergeCell ref="F100:F101"/>
    <mergeCell ref="G100:G101"/>
    <mergeCell ref="H100:H101"/>
    <mergeCell ref="O100:O101"/>
    <mergeCell ref="B100:B101"/>
    <mergeCell ref="D98:D99"/>
    <mergeCell ref="D100:D101"/>
    <mergeCell ref="O102:O103"/>
    <mergeCell ref="P102:P103"/>
    <mergeCell ref="B2:B7"/>
    <mergeCell ref="B8:B9"/>
    <mergeCell ref="B10:B11"/>
    <mergeCell ref="B12:B13"/>
    <mergeCell ref="B14:B15"/>
    <mergeCell ref="B16:B17"/>
    <mergeCell ref="B18:B19"/>
    <mergeCell ref="I102:I103"/>
    <mergeCell ref="J102:J103"/>
    <mergeCell ref="K102:K103"/>
    <mergeCell ref="L102:L103"/>
    <mergeCell ref="M102:M103"/>
    <mergeCell ref="N102:N103"/>
    <mergeCell ref="N98:N99"/>
    <mergeCell ref="O98:O99"/>
    <mergeCell ref="P98:P99"/>
    <mergeCell ref="F94:F95"/>
    <mergeCell ref="G94:G95"/>
    <mergeCell ref="H94:H95"/>
    <mergeCell ref="I94:I95"/>
    <mergeCell ref="M94:M95"/>
    <mergeCell ref="N94:N95"/>
    <mergeCell ref="K90:K91"/>
    <mergeCell ref="L90:L91"/>
    <mergeCell ref="M90:M91"/>
    <mergeCell ref="N90:N91"/>
    <mergeCell ref="K86:K87"/>
    <mergeCell ref="L86:L87"/>
    <mergeCell ref="M86:M87"/>
    <mergeCell ref="N86:N87"/>
    <mergeCell ref="K78:K79"/>
    <mergeCell ref="L78:L79"/>
    <mergeCell ref="M78:M79"/>
    <mergeCell ref="N32:N33"/>
    <mergeCell ref="L30:L31"/>
    <mergeCell ref="N78:N79"/>
    <mergeCell ref="K74:K75"/>
    <mergeCell ref="L74:L75"/>
    <mergeCell ref="M74:M75"/>
    <mergeCell ref="N74:N75"/>
    <mergeCell ref="K70:K71"/>
    <mergeCell ref="L70:L71"/>
    <mergeCell ref="M70:M71"/>
    <mergeCell ref="N70:N71"/>
    <mergeCell ref="K66:K67"/>
    <mergeCell ref="L66:L67"/>
    <mergeCell ref="M66:M67"/>
    <mergeCell ref="N66:N67"/>
    <mergeCell ref="K62:K63"/>
    <mergeCell ref="L62:L63"/>
    <mergeCell ref="M62:M63"/>
    <mergeCell ref="N62:N63"/>
    <mergeCell ref="M58:M59"/>
    <mergeCell ref="N58:N59"/>
    <mergeCell ref="O94:O95"/>
    <mergeCell ref="P94:P95"/>
    <mergeCell ref="A92:A93"/>
    <mergeCell ref="B92:B93"/>
    <mergeCell ref="C92:C93"/>
    <mergeCell ref="D92:D93"/>
    <mergeCell ref="E92:E93"/>
    <mergeCell ref="F92:F93"/>
    <mergeCell ref="G92:G93"/>
    <mergeCell ref="H92:H93"/>
    <mergeCell ref="I92:I93"/>
    <mergeCell ref="J92:J93"/>
    <mergeCell ref="K92:K93"/>
    <mergeCell ref="L92:L93"/>
    <mergeCell ref="M92:M93"/>
    <mergeCell ref="N92:N93"/>
    <mergeCell ref="O92:O93"/>
    <mergeCell ref="P92:P93"/>
    <mergeCell ref="C94:C95"/>
    <mergeCell ref="D94:D95"/>
    <mergeCell ref="E94:E95"/>
    <mergeCell ref="J94:J95"/>
    <mergeCell ref="K94:K95"/>
    <mergeCell ref="L94:L95"/>
    <mergeCell ref="O90:O91"/>
    <mergeCell ref="P90:P91"/>
    <mergeCell ref="A88:A89"/>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P88:P89"/>
    <mergeCell ref="A90:A91"/>
    <mergeCell ref="B90:B91"/>
    <mergeCell ref="G86:G87"/>
    <mergeCell ref="H86:H87"/>
    <mergeCell ref="I86:I87"/>
    <mergeCell ref="J90:J91"/>
    <mergeCell ref="C90:C91"/>
    <mergeCell ref="D90:D91"/>
    <mergeCell ref="E90:E91"/>
    <mergeCell ref="F90:F91"/>
    <mergeCell ref="G90:G91"/>
    <mergeCell ref="H90:H91"/>
    <mergeCell ref="I90:I91"/>
    <mergeCell ref="J86:J87"/>
    <mergeCell ref="O86:O87"/>
    <mergeCell ref="P86:P87"/>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A86:A87"/>
    <mergeCell ref="B86:B87"/>
    <mergeCell ref="C86:C87"/>
    <mergeCell ref="D86:D87"/>
    <mergeCell ref="E86:E87"/>
    <mergeCell ref="F86:F87"/>
    <mergeCell ref="O82:O83"/>
    <mergeCell ref="P82:P83"/>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A82:A83"/>
    <mergeCell ref="B82:B83"/>
    <mergeCell ref="K82:K83"/>
    <mergeCell ref="L82:L83"/>
    <mergeCell ref="M82:M83"/>
    <mergeCell ref="N82:N83"/>
    <mergeCell ref="G78:G79"/>
    <mergeCell ref="H78:H79"/>
    <mergeCell ref="I78:I79"/>
    <mergeCell ref="J82:J83"/>
    <mergeCell ref="C82:C83"/>
    <mergeCell ref="D82:D83"/>
    <mergeCell ref="E82:E83"/>
    <mergeCell ref="F82:F83"/>
    <mergeCell ref="G82:G83"/>
    <mergeCell ref="H82:H83"/>
    <mergeCell ref="I82:I83"/>
    <mergeCell ref="J78:J79"/>
    <mergeCell ref="O78:O79"/>
    <mergeCell ref="P78:P79"/>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A78:A79"/>
    <mergeCell ref="B78:B79"/>
    <mergeCell ref="C78:C79"/>
    <mergeCell ref="D78:D79"/>
    <mergeCell ref="E78:E79"/>
    <mergeCell ref="F78:F79"/>
    <mergeCell ref="O74:O75"/>
    <mergeCell ref="P74:P75"/>
    <mergeCell ref="A72:A73"/>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P72:P73"/>
    <mergeCell ref="A74:A75"/>
    <mergeCell ref="B74:B75"/>
    <mergeCell ref="G70:G71"/>
    <mergeCell ref="H70:H71"/>
    <mergeCell ref="I70:I71"/>
    <mergeCell ref="J74:J75"/>
    <mergeCell ref="C74:C75"/>
    <mergeCell ref="D74:D75"/>
    <mergeCell ref="E74:E75"/>
    <mergeCell ref="F74:F75"/>
    <mergeCell ref="G74:G75"/>
    <mergeCell ref="H74:H75"/>
    <mergeCell ref="I74:I75"/>
    <mergeCell ref="J70:J71"/>
    <mergeCell ref="O70:O71"/>
    <mergeCell ref="P70:P71"/>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P68:P69"/>
    <mergeCell ref="A70:A71"/>
    <mergeCell ref="B70:B71"/>
    <mergeCell ref="C70:C71"/>
    <mergeCell ref="D70:D71"/>
    <mergeCell ref="E70:E71"/>
    <mergeCell ref="F70:F71"/>
    <mergeCell ref="O66:O67"/>
    <mergeCell ref="P66:P67"/>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A66:A67"/>
    <mergeCell ref="B66:B67"/>
    <mergeCell ref="G62:G63"/>
    <mergeCell ref="H62:H63"/>
    <mergeCell ref="I62:I63"/>
    <mergeCell ref="J66:J67"/>
    <mergeCell ref="C66:C67"/>
    <mergeCell ref="D66:D67"/>
    <mergeCell ref="E66:E67"/>
    <mergeCell ref="F66:F67"/>
    <mergeCell ref="G66:G67"/>
    <mergeCell ref="H66:H67"/>
    <mergeCell ref="I66:I67"/>
    <mergeCell ref="J62:J63"/>
    <mergeCell ref="O62:O63"/>
    <mergeCell ref="P62:P63"/>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A62:A63"/>
    <mergeCell ref="B62:B63"/>
    <mergeCell ref="C62:C63"/>
    <mergeCell ref="D62:D63"/>
    <mergeCell ref="E62:E63"/>
    <mergeCell ref="F62:F63"/>
    <mergeCell ref="O58:O59"/>
    <mergeCell ref="P58:P59"/>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A58:A59"/>
    <mergeCell ref="B58:B59"/>
    <mergeCell ref="D42:D43"/>
    <mergeCell ref="E42:E43"/>
    <mergeCell ref="F42:F43"/>
    <mergeCell ref="G42:G43"/>
    <mergeCell ref="H42:H43"/>
    <mergeCell ref="K58:K59"/>
    <mergeCell ref="L58:L59"/>
    <mergeCell ref="J42:J43"/>
    <mergeCell ref="K42:K43"/>
    <mergeCell ref="L42:L43"/>
    <mergeCell ref="K46:K47"/>
    <mergeCell ref="L46:L47"/>
    <mergeCell ref="D50:D51"/>
    <mergeCell ref="E50:E51"/>
    <mergeCell ref="F50:F51"/>
    <mergeCell ref="G50:G51"/>
    <mergeCell ref="H50:H51"/>
    <mergeCell ref="I50:I51"/>
    <mergeCell ref="D46:D47"/>
    <mergeCell ref="E46:E47"/>
    <mergeCell ref="F46:F47"/>
    <mergeCell ref="J50:J51"/>
    <mergeCell ref="K50:K51"/>
    <mergeCell ref="L50:L51"/>
    <mergeCell ref="C34:C35"/>
    <mergeCell ref="D34:D35"/>
    <mergeCell ref="E34:E35"/>
    <mergeCell ref="F34:F35"/>
    <mergeCell ref="G34:G35"/>
    <mergeCell ref="H34:H35"/>
    <mergeCell ref="I34:I35"/>
    <mergeCell ref="J58:J59"/>
    <mergeCell ref="C58:C59"/>
    <mergeCell ref="D58:D59"/>
    <mergeCell ref="E58:E59"/>
    <mergeCell ref="F58:F59"/>
    <mergeCell ref="G58:G59"/>
    <mergeCell ref="H58:H59"/>
    <mergeCell ref="I58:I59"/>
    <mergeCell ref="J34:J35"/>
    <mergeCell ref="J38:J39"/>
    <mergeCell ref="C38:C39"/>
    <mergeCell ref="D38:D39"/>
    <mergeCell ref="E38:E39"/>
    <mergeCell ref="F38:F39"/>
    <mergeCell ref="G38:G39"/>
    <mergeCell ref="H38:H39"/>
    <mergeCell ref="I38:I39"/>
    <mergeCell ref="K34:K35"/>
    <mergeCell ref="L34:L35"/>
    <mergeCell ref="M34:M35"/>
    <mergeCell ref="N34:N35"/>
    <mergeCell ref="O34:O35"/>
    <mergeCell ref="P34:P35"/>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A34:A35"/>
    <mergeCell ref="B34:B35"/>
    <mergeCell ref="K38:K39"/>
    <mergeCell ref="L38:L39"/>
    <mergeCell ref="M38:M39"/>
    <mergeCell ref="N38:N39"/>
    <mergeCell ref="O38:O39"/>
    <mergeCell ref="P38:P39"/>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A38:A39"/>
    <mergeCell ref="B38:B39"/>
    <mergeCell ref="M42:M43"/>
    <mergeCell ref="N42:N43"/>
    <mergeCell ref="O42:O43"/>
    <mergeCell ref="P42:P43"/>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A42:A43"/>
    <mergeCell ref="I42:I43"/>
    <mergeCell ref="B42:B43"/>
    <mergeCell ref="C42:C43"/>
    <mergeCell ref="L48:L49"/>
    <mergeCell ref="M48:M49"/>
    <mergeCell ref="N48:N49"/>
    <mergeCell ref="O48:O49"/>
    <mergeCell ref="P48:P49"/>
    <mergeCell ref="A46:A47"/>
    <mergeCell ref="B46:B47"/>
    <mergeCell ref="J46:J47"/>
    <mergeCell ref="C46:C47"/>
    <mergeCell ref="G46:G47"/>
    <mergeCell ref="H46:H47"/>
    <mergeCell ref="I46:I47"/>
    <mergeCell ref="C48:C49"/>
    <mergeCell ref="D48:D49"/>
    <mergeCell ref="E48:E49"/>
    <mergeCell ref="F48:F49"/>
    <mergeCell ref="G48:G49"/>
    <mergeCell ref="H48:H49"/>
    <mergeCell ref="I48:I49"/>
    <mergeCell ref="J48:J49"/>
    <mergeCell ref="K48:K49"/>
    <mergeCell ref="M46:M47"/>
    <mergeCell ref="N46:N47"/>
    <mergeCell ref="O46:O47"/>
    <mergeCell ref="P50:P51"/>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A50:A51"/>
    <mergeCell ref="P46:P47"/>
    <mergeCell ref="A48:A49"/>
    <mergeCell ref="B48:B49"/>
    <mergeCell ref="B50:B51"/>
    <mergeCell ref="C50:C51"/>
    <mergeCell ref="J54:J55"/>
    <mergeCell ref="K54:K55"/>
    <mergeCell ref="L54:L55"/>
    <mergeCell ref="M54:M55"/>
    <mergeCell ref="N54:N55"/>
    <mergeCell ref="O54:O55"/>
    <mergeCell ref="P54:P55"/>
    <mergeCell ref="M50:M51"/>
    <mergeCell ref="N50:N51"/>
    <mergeCell ref="O50:O51"/>
    <mergeCell ref="A54:A55"/>
    <mergeCell ref="B54:B55"/>
    <mergeCell ref="C54:C55"/>
    <mergeCell ref="D54:D55"/>
    <mergeCell ref="E54:E55"/>
    <mergeCell ref="F54:F55"/>
    <mergeCell ref="G54:G55"/>
    <mergeCell ref="H54:H55"/>
    <mergeCell ref="I54:I55"/>
  </mergeCells>
  <phoneticPr fontId="1"/>
  <pageMargins left="0.39370078740157483" right="0.39370078740157483" top="0.59055118110236227" bottom="0.39370078740157483" header="0.31496062992125984" footer="0.31496062992125984"/>
  <pageSetup paperSize="9" scale="57" fitToHeight="0" orientation="landscape" r:id="rId1"/>
  <rowBreaks count="1" manualBreakCount="1">
    <brk id="6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vt:lpstr>
      <vt:lpstr>'個別表 '!Print_Area</vt:lpstr>
      <vt:lpstr>'個別表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2015-09-28T15:05:30Z</cp:lastPrinted>
  <dcterms:created xsi:type="dcterms:W3CDTF">2010-08-24T08:00:05Z</dcterms:created>
  <dcterms:modified xsi:type="dcterms:W3CDTF">2015-09-29T06:04:56Z</dcterms:modified>
</cp:coreProperties>
</file>