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2175" activeTab="0"/>
  </bookViews>
  <sheets>
    <sheet name="資料費" sheetId="1" r:id="rId1"/>
  </sheets>
  <definedNames>
    <definedName name="_xlnm.Print_Area" localSheetId="0">'資料費'!$A$1:$K$51</definedName>
  </definedNames>
  <calcPr fullCalcOnLoad="1"/>
</workbook>
</file>

<file path=xl/sharedStrings.xml><?xml version="1.0" encoding="utf-8"?>
<sst xmlns="http://schemas.openxmlformats.org/spreadsheetml/2006/main" count="84" uniqueCount="57">
  <si>
    <t>国立大学</t>
  </si>
  <si>
    <t>Ａ</t>
  </si>
  <si>
    <t>B</t>
  </si>
  <si>
    <t>C</t>
  </si>
  <si>
    <t>D</t>
  </si>
  <si>
    <t>計</t>
  </si>
  <si>
    <t>１大学平均</t>
  </si>
  <si>
    <t>公立大学</t>
  </si>
  <si>
    <t>私立大学</t>
  </si>
  <si>
    <t>Ａ</t>
  </si>
  <si>
    <t>B</t>
  </si>
  <si>
    <t>C</t>
  </si>
  <si>
    <t>D</t>
  </si>
  <si>
    <t>合計</t>
  </si>
  <si>
    <t>和</t>
  </si>
  <si>
    <t>洋</t>
  </si>
  <si>
    <t>継続・新規</t>
  </si>
  <si>
    <t>区　　分</t>
  </si>
  <si>
    <t>Section</t>
  </si>
  <si>
    <t>Total</t>
  </si>
  <si>
    <t>National univ.</t>
  </si>
  <si>
    <t>Total</t>
  </si>
  <si>
    <t>Average</t>
  </si>
  <si>
    <t>構成比(%)</t>
  </si>
  <si>
    <t>Local public univ.</t>
  </si>
  <si>
    <t>Private univ.</t>
  </si>
  <si>
    <t>Grand total</t>
  </si>
  <si>
    <t>総平均</t>
  </si>
  <si>
    <t>Average</t>
  </si>
  <si>
    <t>6.　経費 　EXPENDITURES</t>
  </si>
  <si>
    <t>6-1　　図書館資料費　LIBRARY MATERIALS EXPENDITURES</t>
  </si>
  <si>
    <t>図　　　書　   Book</t>
  </si>
  <si>
    <t>Japanese</t>
  </si>
  <si>
    <t>Foreign</t>
  </si>
  <si>
    <t>千円</t>
  </si>
  <si>
    <t>％</t>
  </si>
  <si>
    <t>％</t>
  </si>
  <si>
    <t>Continuation</t>
  </si>
  <si>
    <t>Back number</t>
  </si>
  <si>
    <t>Total</t>
  </si>
  <si>
    <t>ﾊﾞｯｸﾅﾝﾊﾞｰ</t>
  </si>
  <si>
    <t>そ　の　他</t>
  </si>
  <si>
    <t>Others</t>
  </si>
  <si>
    <t>A 　合　計</t>
  </si>
  <si>
    <t>A/D  ×100</t>
  </si>
  <si>
    <t>A/E  ×100</t>
  </si>
  <si>
    <t>A  図書館資料費</t>
  </si>
  <si>
    <t>B　人件費</t>
  </si>
  <si>
    <t>C　図書館・室運営費</t>
  </si>
  <si>
    <t>D  図書館総経費</t>
  </si>
  <si>
    <t>E  大学総経費</t>
  </si>
  <si>
    <t xml:space="preserve">雑　　　　誌　    　　　Serials     </t>
  </si>
  <si>
    <t>洋    Foreign</t>
  </si>
  <si>
    <t>D=A+C 　　　  　　　図書館総経費</t>
  </si>
  <si>
    <t>千円</t>
  </si>
  <si>
    <t>計算用</t>
  </si>
  <si>
    <t>（平成15年度）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</si>
</sst>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.0_);[Red]\(#,##0.0\)"/>
    <numFmt numFmtId="180" formatCode="0.0_);[Red]\(0.0\)"/>
    <numFmt numFmtId="181" formatCode="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/>
    </xf>
    <xf numFmtId="177" fontId="3" fillId="0" borderId="3" xfId="0" applyNumberFormat="1" applyFont="1" applyFill="1" applyBorder="1" applyAlignment="1">
      <alignment/>
    </xf>
    <xf numFmtId="177" fontId="3" fillId="0" borderId="4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distributed"/>
    </xf>
    <xf numFmtId="0" fontId="2" fillId="0" borderId="5" xfId="0" applyFont="1" applyFill="1" applyBorder="1" applyAlignment="1">
      <alignment horizontal="center"/>
    </xf>
    <xf numFmtId="179" fontId="3" fillId="0" borderId="4" xfId="0" applyNumberFormat="1" applyFont="1" applyFill="1" applyBorder="1" applyAlignment="1">
      <alignment/>
    </xf>
    <xf numFmtId="179" fontId="3" fillId="0" borderId="6" xfId="0" applyNumberFormat="1" applyFont="1" applyFill="1" applyBorder="1" applyAlignment="1">
      <alignment/>
    </xf>
    <xf numFmtId="177" fontId="3" fillId="0" borderId="7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/>
    </xf>
    <xf numFmtId="176" fontId="3" fillId="0" borderId="9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56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distributed"/>
    </xf>
    <xf numFmtId="176" fontId="2" fillId="0" borderId="8" xfId="0" applyNumberFormat="1" applyFont="1" applyFill="1" applyBorder="1" applyAlignment="1">
      <alignment/>
    </xf>
    <xf numFmtId="176" fontId="2" fillId="0" borderId="9" xfId="0" applyNumberFormat="1" applyFont="1" applyFill="1" applyBorder="1" applyAlignment="1">
      <alignment/>
    </xf>
    <xf numFmtId="176" fontId="2" fillId="0" borderId="12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center" vertical="top"/>
    </xf>
    <xf numFmtId="176" fontId="3" fillId="0" borderId="8" xfId="0" applyNumberFormat="1" applyFont="1" applyFill="1" applyBorder="1" applyAlignment="1">
      <alignment/>
    </xf>
    <xf numFmtId="176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176" fontId="3" fillId="0" borderId="15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 vertical="top" shrinkToFit="1"/>
    </xf>
    <xf numFmtId="180" fontId="3" fillId="0" borderId="3" xfId="0" applyNumberFormat="1" applyFont="1" applyFill="1" applyBorder="1" applyAlignment="1">
      <alignment/>
    </xf>
    <xf numFmtId="180" fontId="3" fillId="0" borderId="7" xfId="0" applyNumberFormat="1" applyFont="1" applyFill="1" applyBorder="1" applyAlignment="1">
      <alignment/>
    </xf>
    <xf numFmtId="180" fontId="3" fillId="0" borderId="4" xfId="0" applyNumberFormat="1" applyFont="1" applyFill="1" applyBorder="1" applyAlignment="1">
      <alignment/>
    </xf>
    <xf numFmtId="180" fontId="3" fillId="0" borderId="17" xfId="0" applyNumberFormat="1" applyFont="1" applyFill="1" applyBorder="1" applyAlignment="1">
      <alignment/>
    </xf>
    <xf numFmtId="180" fontId="3" fillId="0" borderId="18" xfId="0" applyNumberFormat="1" applyFont="1" applyFill="1" applyBorder="1" applyAlignment="1">
      <alignment/>
    </xf>
    <xf numFmtId="180" fontId="3" fillId="0" borderId="19" xfId="0" applyNumberFormat="1" applyFont="1" applyFill="1" applyBorder="1" applyAlignment="1">
      <alignment/>
    </xf>
    <xf numFmtId="179" fontId="3" fillId="0" borderId="19" xfId="0" applyNumberFormat="1" applyFont="1" applyFill="1" applyBorder="1" applyAlignment="1">
      <alignment/>
    </xf>
    <xf numFmtId="179" fontId="3" fillId="0" borderId="20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2" fillId="0" borderId="22" xfId="0" applyFont="1" applyFill="1" applyBorder="1" applyAlignment="1">
      <alignment/>
    </xf>
    <xf numFmtId="176" fontId="3" fillId="0" borderId="1" xfId="0" applyNumberFormat="1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177" fontId="3" fillId="0" borderId="2" xfId="0" applyNumberFormat="1" applyFont="1" applyFill="1" applyBorder="1" applyAlignment="1">
      <alignment/>
    </xf>
    <xf numFmtId="177" fontId="3" fillId="0" borderId="6" xfId="0" applyNumberFormat="1" applyFont="1" applyFill="1" applyBorder="1" applyAlignment="1">
      <alignment/>
    </xf>
    <xf numFmtId="176" fontId="3" fillId="0" borderId="14" xfId="0" applyNumberFormat="1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180" fontId="3" fillId="0" borderId="2" xfId="0" applyNumberFormat="1" applyFont="1" applyFill="1" applyBorder="1" applyAlignment="1">
      <alignment/>
    </xf>
    <xf numFmtId="180" fontId="3" fillId="0" borderId="6" xfId="0" applyNumberFormat="1" applyFont="1" applyFill="1" applyBorder="1" applyAlignment="1">
      <alignment/>
    </xf>
    <xf numFmtId="180" fontId="3" fillId="0" borderId="5" xfId="0" applyNumberFormat="1" applyFont="1" applyFill="1" applyBorder="1" applyAlignment="1">
      <alignment/>
    </xf>
    <xf numFmtId="180" fontId="3" fillId="0" borderId="20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 vertical="top" wrapText="1"/>
    </xf>
    <xf numFmtId="176" fontId="3" fillId="0" borderId="22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56" fontId="0" fillId="0" borderId="0" xfId="0" applyNumberFormat="1" applyFont="1" applyFill="1" applyAlignment="1">
      <alignment/>
    </xf>
    <xf numFmtId="56" fontId="4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4" sqref="A4"/>
    </sheetView>
  </sheetViews>
  <sheetFormatPr defaultColWidth="9.00390625" defaultRowHeight="13.5"/>
  <cols>
    <col min="1" max="1" width="22.375" style="17" customWidth="1"/>
    <col min="2" max="11" width="17.625" style="17" customWidth="1"/>
    <col min="12" max="15" width="9.00390625" style="17" customWidth="1"/>
    <col min="16" max="17" width="14.625" style="17" customWidth="1"/>
    <col min="18" max="16384" width="9.00390625" style="17" customWidth="1"/>
  </cols>
  <sheetData>
    <row r="1" spans="1:16" s="12" customFormat="1" ht="19.5" customHeight="1">
      <c r="A1" s="18" t="s">
        <v>29</v>
      </c>
      <c r="I1" s="11" t="s">
        <v>46</v>
      </c>
      <c r="P1" s="11"/>
    </row>
    <row r="2" spans="1:16" s="12" customFormat="1" ht="19.5" customHeight="1">
      <c r="A2" s="19" t="s">
        <v>30</v>
      </c>
      <c r="I2" s="11" t="s">
        <v>47</v>
      </c>
      <c r="P2" s="11"/>
    </row>
    <row r="3" spans="1:9" s="12" customFormat="1" ht="19.5" customHeight="1">
      <c r="A3" s="74"/>
      <c r="I3" s="11" t="s">
        <v>48</v>
      </c>
    </row>
    <row r="4" spans="1:16" s="12" customFormat="1" ht="19.5" customHeight="1">
      <c r="A4" s="75"/>
      <c r="I4" s="11" t="s">
        <v>49</v>
      </c>
      <c r="P4" s="11"/>
    </row>
    <row r="5" spans="1:17" s="12" customFormat="1" ht="19.5" customHeight="1" thickBot="1">
      <c r="A5" s="74"/>
      <c r="I5" s="11" t="s">
        <v>50</v>
      </c>
      <c r="K5" s="13" t="s">
        <v>56</v>
      </c>
      <c r="P5" s="11" t="s">
        <v>55</v>
      </c>
      <c r="Q5" s="13"/>
    </row>
    <row r="6" spans="1:17" s="76" customFormat="1" ht="19.5" customHeight="1">
      <c r="A6" s="83" t="s">
        <v>17</v>
      </c>
      <c r="B6" s="88" t="s">
        <v>31</v>
      </c>
      <c r="C6" s="89"/>
      <c r="D6" s="88" t="s">
        <v>51</v>
      </c>
      <c r="E6" s="91"/>
      <c r="F6" s="91"/>
      <c r="G6" s="89"/>
      <c r="H6" s="85" t="s">
        <v>41</v>
      </c>
      <c r="I6" s="85" t="s">
        <v>43</v>
      </c>
      <c r="J6" s="85" t="s">
        <v>44</v>
      </c>
      <c r="K6" s="80" t="s">
        <v>45</v>
      </c>
      <c r="P6" s="95" t="s">
        <v>53</v>
      </c>
      <c r="Q6" s="78" t="s">
        <v>50</v>
      </c>
    </row>
    <row r="7" spans="1:17" s="76" customFormat="1" ht="19.5" customHeight="1">
      <c r="A7" s="84"/>
      <c r="B7" s="90" t="s">
        <v>14</v>
      </c>
      <c r="C7" s="90" t="s">
        <v>15</v>
      </c>
      <c r="D7" s="90" t="s">
        <v>14</v>
      </c>
      <c r="E7" s="92" t="s">
        <v>52</v>
      </c>
      <c r="F7" s="93"/>
      <c r="G7" s="94"/>
      <c r="H7" s="86"/>
      <c r="I7" s="86"/>
      <c r="J7" s="86"/>
      <c r="K7" s="81"/>
      <c r="P7" s="96"/>
      <c r="Q7" s="79"/>
    </row>
    <row r="8" spans="1:17" s="76" customFormat="1" ht="19.5" customHeight="1">
      <c r="A8" s="21" t="s">
        <v>18</v>
      </c>
      <c r="B8" s="86"/>
      <c r="C8" s="86"/>
      <c r="D8" s="86"/>
      <c r="E8" s="20" t="s">
        <v>16</v>
      </c>
      <c r="F8" s="20" t="s">
        <v>40</v>
      </c>
      <c r="G8" s="22" t="s">
        <v>5</v>
      </c>
      <c r="H8" s="14" t="s">
        <v>42</v>
      </c>
      <c r="I8" s="23" t="s">
        <v>19</v>
      </c>
      <c r="J8" s="86"/>
      <c r="K8" s="81"/>
      <c r="P8" s="15"/>
      <c r="Q8" s="69"/>
    </row>
    <row r="9" spans="1:17" s="76" customFormat="1" ht="19.5" customHeight="1">
      <c r="A9" s="15"/>
      <c r="B9" s="24" t="s">
        <v>32</v>
      </c>
      <c r="C9" s="24" t="s">
        <v>33</v>
      </c>
      <c r="D9" s="24" t="s">
        <v>32</v>
      </c>
      <c r="E9" s="24" t="s">
        <v>37</v>
      </c>
      <c r="F9" s="24" t="s">
        <v>38</v>
      </c>
      <c r="G9" s="25" t="s">
        <v>39</v>
      </c>
      <c r="H9" s="24"/>
      <c r="I9" s="24"/>
      <c r="J9" s="87"/>
      <c r="K9" s="82"/>
      <c r="P9" s="71" t="s">
        <v>54</v>
      </c>
      <c r="Q9" s="56" t="s">
        <v>54</v>
      </c>
    </row>
    <row r="10" spans="1:17" s="77" customFormat="1" ht="19.5" customHeight="1">
      <c r="A10" s="26"/>
      <c r="B10" s="27" t="s">
        <v>34</v>
      </c>
      <c r="C10" s="27" t="s">
        <v>34</v>
      </c>
      <c r="D10" s="27" t="s">
        <v>34</v>
      </c>
      <c r="E10" s="28" t="s">
        <v>34</v>
      </c>
      <c r="F10" s="28" t="s">
        <v>34</v>
      </c>
      <c r="G10" s="27" t="s">
        <v>34</v>
      </c>
      <c r="H10" s="27" t="s">
        <v>34</v>
      </c>
      <c r="I10" s="27" t="s">
        <v>34</v>
      </c>
      <c r="J10" s="29" t="s">
        <v>35</v>
      </c>
      <c r="K10" s="30" t="s">
        <v>36</v>
      </c>
      <c r="P10" s="72"/>
      <c r="Q10" s="57"/>
    </row>
    <row r="11" spans="1:17" ht="19.5" customHeight="1">
      <c r="A11" s="6" t="s">
        <v>0</v>
      </c>
      <c r="B11" s="31"/>
      <c r="C11" s="32"/>
      <c r="D11" s="32"/>
      <c r="E11" s="32"/>
      <c r="F11" s="32"/>
      <c r="G11" s="33"/>
      <c r="H11" s="32"/>
      <c r="I11" s="34"/>
      <c r="J11" s="34"/>
      <c r="K11" s="35"/>
      <c r="P11" s="73"/>
      <c r="Q11" s="58"/>
    </row>
    <row r="12" spans="1:17" ht="19.5" customHeight="1">
      <c r="A12" s="2" t="s">
        <v>20</v>
      </c>
      <c r="B12" s="36"/>
      <c r="C12" s="32"/>
      <c r="D12" s="32"/>
      <c r="E12" s="32"/>
      <c r="F12" s="32"/>
      <c r="G12" s="33"/>
      <c r="H12" s="32"/>
      <c r="I12" s="34"/>
      <c r="J12" s="34"/>
      <c r="K12" s="35"/>
      <c r="P12" s="73"/>
      <c r="Q12" s="58"/>
    </row>
    <row r="13" spans="1:17" ht="19.5" customHeight="1">
      <c r="A13" s="1" t="s">
        <v>1</v>
      </c>
      <c r="B13" s="37">
        <v>1981343</v>
      </c>
      <c r="C13" s="37">
        <v>1843963</v>
      </c>
      <c r="D13" s="37">
        <v>796009</v>
      </c>
      <c r="E13" s="37">
        <v>6303337</v>
      </c>
      <c r="F13" s="37">
        <v>48296</v>
      </c>
      <c r="G13" s="16">
        <f>SUM(E13:F13)</f>
        <v>6351633</v>
      </c>
      <c r="H13" s="37">
        <v>1700457</v>
      </c>
      <c r="I13" s="38">
        <f>SUM(B13+C13+D13+G13+H13)</f>
        <v>12673405</v>
      </c>
      <c r="J13" s="39">
        <f>I13/P13*100</f>
        <v>52.6416254556514</v>
      </c>
      <c r="K13" s="40">
        <f>I13/Q13*100</f>
        <v>1.1902583805513003</v>
      </c>
      <c r="P13" s="59">
        <v>24074874</v>
      </c>
      <c r="Q13" s="70">
        <v>1064760829</v>
      </c>
    </row>
    <row r="14" spans="1:17" ht="19.5" customHeight="1">
      <c r="A14" s="1" t="s">
        <v>2</v>
      </c>
      <c r="B14" s="37">
        <v>809848</v>
      </c>
      <c r="C14" s="37">
        <v>403157</v>
      </c>
      <c r="D14" s="37">
        <v>428373</v>
      </c>
      <c r="E14" s="37">
        <v>2628830</v>
      </c>
      <c r="F14" s="37">
        <v>3374</v>
      </c>
      <c r="G14" s="16">
        <f>SUM(E14:F14)</f>
        <v>2632204</v>
      </c>
      <c r="H14" s="37">
        <v>475851</v>
      </c>
      <c r="I14" s="38">
        <f>SUM(B14+C14+D14+G14+H14)</f>
        <v>4749433</v>
      </c>
      <c r="J14" s="39">
        <f>I14/P14*100</f>
        <v>52.185211714308664</v>
      </c>
      <c r="K14" s="40">
        <f>I14/Q14*100</f>
        <v>1.0055864220869266</v>
      </c>
      <c r="P14" s="59">
        <v>9101109</v>
      </c>
      <c r="Q14" s="70">
        <v>472304806</v>
      </c>
    </row>
    <row r="15" spans="1:17" ht="19.5" customHeight="1">
      <c r="A15" s="1" t="s">
        <v>3</v>
      </c>
      <c r="B15" s="37">
        <v>795191</v>
      </c>
      <c r="C15" s="37">
        <v>549019</v>
      </c>
      <c r="D15" s="37">
        <v>325043</v>
      </c>
      <c r="E15" s="37">
        <v>2146041</v>
      </c>
      <c r="F15" s="37">
        <v>45883</v>
      </c>
      <c r="G15" s="16">
        <f>SUM(E15:F15)</f>
        <v>2191924</v>
      </c>
      <c r="H15" s="37">
        <v>343092</v>
      </c>
      <c r="I15" s="38">
        <f>SUM(B15+C15+D15+G15+H15)</f>
        <v>4204269</v>
      </c>
      <c r="J15" s="39">
        <f>I15/P15*100</f>
        <v>48.055054950594126</v>
      </c>
      <c r="K15" s="40">
        <f>I15/Q15*100</f>
        <v>1.1785742683940608</v>
      </c>
      <c r="P15" s="59">
        <v>8748859</v>
      </c>
      <c r="Q15" s="60">
        <v>356724995</v>
      </c>
    </row>
    <row r="16" spans="1:17" ht="19.5" customHeight="1">
      <c r="A16" s="1" t="s">
        <v>4</v>
      </c>
      <c r="B16" s="37">
        <v>488287</v>
      </c>
      <c r="C16" s="37">
        <v>260065</v>
      </c>
      <c r="D16" s="37">
        <v>210796</v>
      </c>
      <c r="E16" s="37">
        <v>822978</v>
      </c>
      <c r="F16" s="37">
        <v>916</v>
      </c>
      <c r="G16" s="16">
        <f>SUM(E16:F16)</f>
        <v>823894</v>
      </c>
      <c r="H16" s="37">
        <v>315713</v>
      </c>
      <c r="I16" s="38">
        <f>SUM(B16+C16+D16+G16+H16)</f>
        <v>2098755</v>
      </c>
      <c r="J16" s="39">
        <f>I16/P16*100</f>
        <v>45.142408769533255</v>
      </c>
      <c r="K16" s="40">
        <f>I16/Q16*100</f>
        <v>1.198119535389104</v>
      </c>
      <c r="P16" s="59">
        <v>4649187</v>
      </c>
      <c r="Q16" s="60">
        <v>175170752</v>
      </c>
    </row>
    <row r="17" spans="1:17" ht="19.5" customHeight="1">
      <c r="A17" s="1" t="s">
        <v>5</v>
      </c>
      <c r="B17" s="37">
        <f>SUM(B13:B16)</f>
        <v>4074669</v>
      </c>
      <c r="C17" s="37">
        <f aca="true" t="shared" si="0" ref="C17:I17">SUM(C13:C16)</f>
        <v>3056204</v>
      </c>
      <c r="D17" s="37">
        <f t="shared" si="0"/>
        <v>1760221</v>
      </c>
      <c r="E17" s="37">
        <f t="shared" si="0"/>
        <v>11901186</v>
      </c>
      <c r="F17" s="37">
        <f t="shared" si="0"/>
        <v>98469</v>
      </c>
      <c r="G17" s="16">
        <f t="shared" si="0"/>
        <v>11999655</v>
      </c>
      <c r="H17" s="37">
        <f t="shared" si="0"/>
        <v>2835113</v>
      </c>
      <c r="I17" s="38">
        <f t="shared" si="0"/>
        <v>23725862</v>
      </c>
      <c r="J17" s="39">
        <f>I17/P17*100</f>
        <v>50.94225796956498</v>
      </c>
      <c r="K17" s="40">
        <f>I17/Q17*100</f>
        <v>1.146752288680466</v>
      </c>
      <c r="P17" s="59">
        <v>46574029</v>
      </c>
      <c r="Q17" s="60">
        <v>2068961382</v>
      </c>
    </row>
    <row r="18" spans="1:17" ht="19.5" customHeight="1">
      <c r="A18" s="26" t="s">
        <v>21</v>
      </c>
      <c r="B18" s="37"/>
      <c r="C18" s="37"/>
      <c r="D18" s="37"/>
      <c r="E18" s="37"/>
      <c r="F18" s="37"/>
      <c r="G18" s="16"/>
      <c r="H18" s="37"/>
      <c r="I18" s="38"/>
      <c r="J18" s="39"/>
      <c r="K18" s="40"/>
      <c r="P18" s="59"/>
      <c r="Q18" s="60"/>
    </row>
    <row r="19" spans="1:17" ht="19.5" customHeight="1">
      <c r="A19" s="1" t="s">
        <v>6</v>
      </c>
      <c r="B19" s="37">
        <f aca="true" t="shared" si="1" ref="B19:I19">B17/87</f>
        <v>46835.275862068964</v>
      </c>
      <c r="C19" s="37">
        <f t="shared" si="1"/>
        <v>35128.7816091954</v>
      </c>
      <c r="D19" s="37">
        <f t="shared" si="1"/>
        <v>20232.42528735632</v>
      </c>
      <c r="E19" s="37">
        <f t="shared" si="1"/>
        <v>136795.24137931035</v>
      </c>
      <c r="F19" s="37">
        <f t="shared" si="1"/>
        <v>1131.8275862068965</v>
      </c>
      <c r="G19" s="16">
        <f t="shared" si="1"/>
        <v>137927.06896551725</v>
      </c>
      <c r="H19" s="37">
        <f t="shared" si="1"/>
        <v>32587.505747126437</v>
      </c>
      <c r="I19" s="38">
        <f t="shared" si="1"/>
        <v>272711.0574712644</v>
      </c>
      <c r="J19" s="39">
        <f>I19/P19*100</f>
        <v>50.94225796956498</v>
      </c>
      <c r="K19" s="40">
        <f>I19/Q19*100</f>
        <v>1.1467522886804662</v>
      </c>
      <c r="O19" s="58"/>
      <c r="P19" s="16">
        <v>535333.6666666666</v>
      </c>
      <c r="Q19" s="60">
        <v>23781165.310344826</v>
      </c>
    </row>
    <row r="20" spans="1:17" ht="19.5" customHeight="1">
      <c r="A20" s="2" t="s">
        <v>22</v>
      </c>
      <c r="B20" s="37"/>
      <c r="C20" s="37"/>
      <c r="D20" s="37"/>
      <c r="E20" s="37"/>
      <c r="F20" s="37"/>
      <c r="G20" s="16"/>
      <c r="H20" s="37"/>
      <c r="I20" s="38"/>
      <c r="J20" s="39"/>
      <c r="K20" s="40"/>
      <c r="P20" s="59"/>
      <c r="Q20" s="60"/>
    </row>
    <row r="21" spans="1:17" ht="19.5" customHeight="1">
      <c r="A21" s="3" t="s">
        <v>23</v>
      </c>
      <c r="B21" s="4">
        <f>B17/$I$17*100</f>
        <v>17.173955576408563</v>
      </c>
      <c r="C21" s="4">
        <f aca="true" t="shared" si="2" ref="C21:H21">C17/$I$17*100</f>
        <v>12.881319127625373</v>
      </c>
      <c r="D21" s="4">
        <f t="shared" si="2"/>
        <v>7.418997042130651</v>
      </c>
      <c r="E21" s="4">
        <f t="shared" si="2"/>
        <v>50.1612375558789</v>
      </c>
      <c r="F21" s="4">
        <f t="shared" si="2"/>
        <v>0.4150281241625699</v>
      </c>
      <c r="G21" s="10">
        <f t="shared" si="2"/>
        <v>50.576265680041466</v>
      </c>
      <c r="H21" s="4">
        <f t="shared" si="2"/>
        <v>11.949462573793946</v>
      </c>
      <c r="I21" s="5">
        <v>100</v>
      </c>
      <c r="J21" s="8"/>
      <c r="K21" s="9"/>
      <c r="P21" s="61"/>
      <c r="Q21" s="62"/>
    </row>
    <row r="22" spans="1:17" ht="19.5" customHeight="1">
      <c r="A22" s="41"/>
      <c r="B22" s="42"/>
      <c r="C22" s="42"/>
      <c r="D22" s="42"/>
      <c r="E22" s="42"/>
      <c r="F22" s="42"/>
      <c r="G22" s="43"/>
      <c r="H22" s="42"/>
      <c r="I22" s="44"/>
      <c r="J22" s="45"/>
      <c r="K22" s="46"/>
      <c r="P22" s="63"/>
      <c r="Q22" s="64"/>
    </row>
    <row r="23" spans="1:17" ht="19.5" customHeight="1">
      <c r="A23" s="6" t="s">
        <v>7</v>
      </c>
      <c r="B23" s="37"/>
      <c r="C23" s="37"/>
      <c r="D23" s="37"/>
      <c r="E23" s="37"/>
      <c r="F23" s="37"/>
      <c r="G23" s="16"/>
      <c r="H23" s="37"/>
      <c r="I23" s="38"/>
      <c r="J23" s="39"/>
      <c r="K23" s="40"/>
      <c r="P23" s="59"/>
      <c r="Q23" s="60"/>
    </row>
    <row r="24" spans="1:17" ht="19.5" customHeight="1">
      <c r="A24" s="47" t="s">
        <v>24</v>
      </c>
      <c r="B24" s="37"/>
      <c r="C24" s="37"/>
      <c r="D24" s="37"/>
      <c r="E24" s="37"/>
      <c r="F24" s="37"/>
      <c r="G24" s="16"/>
      <c r="H24" s="37"/>
      <c r="I24" s="38"/>
      <c r="J24" s="39"/>
      <c r="K24" s="40"/>
      <c r="P24" s="59"/>
      <c r="Q24" s="60"/>
    </row>
    <row r="25" spans="1:17" ht="19.5" customHeight="1">
      <c r="A25" s="1" t="s">
        <v>1</v>
      </c>
      <c r="B25" s="37">
        <v>129814</v>
      </c>
      <c r="C25" s="37">
        <v>100627</v>
      </c>
      <c r="D25" s="37">
        <v>30368</v>
      </c>
      <c r="E25" s="37">
        <v>259498</v>
      </c>
      <c r="F25" s="37">
        <v>5718</v>
      </c>
      <c r="G25" s="16">
        <f>SUM(E25:F25)</f>
        <v>265216</v>
      </c>
      <c r="H25" s="37">
        <v>44698</v>
      </c>
      <c r="I25" s="38">
        <f>SUM(B25+C25+D25+G25+H25)</f>
        <v>570723</v>
      </c>
      <c r="J25" s="39">
        <f>I25/P25*100</f>
        <v>38.70825313241392</v>
      </c>
      <c r="K25" s="40">
        <f>I25/Q25*100</f>
        <v>1.2130921697577874</v>
      </c>
      <c r="P25" s="59">
        <v>1474422</v>
      </c>
      <c r="Q25" s="60">
        <v>47046961</v>
      </c>
    </row>
    <row r="26" spans="1:17" ht="19.5" customHeight="1">
      <c r="A26" s="1" t="s">
        <v>2</v>
      </c>
      <c r="B26" s="37">
        <v>219666</v>
      </c>
      <c r="C26" s="37">
        <v>96965</v>
      </c>
      <c r="D26" s="37">
        <v>71696</v>
      </c>
      <c r="E26" s="37">
        <v>406446</v>
      </c>
      <c r="F26" s="37">
        <v>1813</v>
      </c>
      <c r="G26" s="16">
        <f>SUM(E26:F26)</f>
        <v>408259</v>
      </c>
      <c r="H26" s="37">
        <v>26506</v>
      </c>
      <c r="I26" s="38">
        <f>SUM(B26+C26+D26+G26+H26)</f>
        <v>823092</v>
      </c>
      <c r="J26" s="39">
        <f>I26/P26*100</f>
        <v>39.86267077162696</v>
      </c>
      <c r="K26" s="40">
        <f>I26/Q26*100</f>
        <v>1.3601289211827126</v>
      </c>
      <c r="P26" s="59">
        <v>2064819</v>
      </c>
      <c r="Q26" s="60">
        <v>60515734</v>
      </c>
    </row>
    <row r="27" spans="1:17" ht="19.5" customHeight="1">
      <c r="A27" s="1" t="s">
        <v>3</v>
      </c>
      <c r="B27" s="37">
        <v>425035</v>
      </c>
      <c r="C27" s="37">
        <v>119958</v>
      </c>
      <c r="D27" s="37">
        <v>128398</v>
      </c>
      <c r="E27" s="37">
        <v>534752</v>
      </c>
      <c r="F27" s="37">
        <v>16851</v>
      </c>
      <c r="G27" s="16">
        <f>SUM(E27:F27)</f>
        <v>551603</v>
      </c>
      <c r="H27" s="37">
        <v>79618</v>
      </c>
      <c r="I27" s="38">
        <f>SUM(B27+C27+D27+G27+H27)</f>
        <v>1304612</v>
      </c>
      <c r="J27" s="39">
        <f>I27/P27*100</f>
        <v>39.1558548359407</v>
      </c>
      <c r="K27" s="40">
        <f>I27/Q27*100</f>
        <v>1.1830036063777145</v>
      </c>
      <c r="P27" s="59">
        <v>3331844</v>
      </c>
      <c r="Q27" s="60">
        <v>110279630</v>
      </c>
    </row>
    <row r="28" spans="1:17" ht="19.5" customHeight="1">
      <c r="A28" s="1" t="s">
        <v>4</v>
      </c>
      <c r="B28" s="37">
        <v>410202</v>
      </c>
      <c r="C28" s="37">
        <v>208179</v>
      </c>
      <c r="D28" s="37">
        <v>104702</v>
      </c>
      <c r="E28" s="37">
        <v>464888</v>
      </c>
      <c r="F28" s="37">
        <v>16747</v>
      </c>
      <c r="G28" s="16">
        <f>SUM(E28:F28)</f>
        <v>481635</v>
      </c>
      <c r="H28" s="37">
        <v>91971</v>
      </c>
      <c r="I28" s="38">
        <f>SUM(B28+C28+D28+G28+H28)</f>
        <v>1296689</v>
      </c>
      <c r="J28" s="39">
        <f>I28/P28*100</f>
        <v>43.07134118856917</v>
      </c>
      <c r="K28" s="40">
        <f>I28/Q28*100</f>
        <v>1.8699207110552434</v>
      </c>
      <c r="P28" s="59">
        <v>3010561</v>
      </c>
      <c r="Q28" s="60">
        <v>69344598</v>
      </c>
    </row>
    <row r="29" spans="1:17" ht="19.5" customHeight="1">
      <c r="A29" s="1" t="s">
        <v>5</v>
      </c>
      <c r="B29" s="37">
        <f aca="true" t="shared" si="3" ref="B29:I29">SUM(B25:B28)</f>
        <v>1184717</v>
      </c>
      <c r="C29" s="37">
        <f t="shared" si="3"/>
        <v>525729</v>
      </c>
      <c r="D29" s="37">
        <f t="shared" si="3"/>
        <v>335164</v>
      </c>
      <c r="E29" s="37">
        <f t="shared" si="3"/>
        <v>1665584</v>
      </c>
      <c r="F29" s="37">
        <f t="shared" si="3"/>
        <v>41129</v>
      </c>
      <c r="G29" s="16">
        <f t="shared" si="3"/>
        <v>1706713</v>
      </c>
      <c r="H29" s="37">
        <f t="shared" si="3"/>
        <v>242793</v>
      </c>
      <c r="I29" s="38">
        <f t="shared" si="3"/>
        <v>3995116</v>
      </c>
      <c r="J29" s="39">
        <f>I29/P29*100</f>
        <v>40.429661212312205</v>
      </c>
      <c r="K29" s="40">
        <f>I29/Q29*100</f>
        <v>1.391120444575396</v>
      </c>
      <c r="P29" s="59">
        <v>9881646</v>
      </c>
      <c r="Q29" s="60">
        <v>287186923</v>
      </c>
    </row>
    <row r="30" spans="1:17" ht="19.5" customHeight="1">
      <c r="A30" s="2" t="s">
        <v>21</v>
      </c>
      <c r="B30" s="37"/>
      <c r="C30" s="37"/>
      <c r="D30" s="37"/>
      <c r="E30" s="37"/>
      <c r="F30" s="37"/>
      <c r="G30" s="16"/>
      <c r="H30" s="37"/>
      <c r="I30" s="38"/>
      <c r="J30" s="39"/>
      <c r="K30" s="40"/>
      <c r="P30" s="59"/>
      <c r="Q30" s="60"/>
    </row>
    <row r="31" spans="1:17" ht="19.5" customHeight="1">
      <c r="A31" s="1" t="s">
        <v>6</v>
      </c>
      <c r="B31" s="37">
        <f>B29/77</f>
        <v>15385.935064935065</v>
      </c>
      <c r="C31" s="37">
        <f>C29/77</f>
        <v>6827.649350649351</v>
      </c>
      <c r="D31" s="37">
        <f aca="true" t="shared" si="4" ref="D31:I31">D29/77</f>
        <v>4352.779220779221</v>
      </c>
      <c r="E31" s="37">
        <f t="shared" si="4"/>
        <v>21630.96103896104</v>
      </c>
      <c r="F31" s="37">
        <f t="shared" si="4"/>
        <v>534.1428571428571</v>
      </c>
      <c r="G31" s="16">
        <f t="shared" si="4"/>
        <v>22165.103896103898</v>
      </c>
      <c r="H31" s="37">
        <f t="shared" si="4"/>
        <v>3153.155844155844</v>
      </c>
      <c r="I31" s="37">
        <f t="shared" si="4"/>
        <v>51884.62337662338</v>
      </c>
      <c r="J31" s="39">
        <f>I31/P31*100</f>
        <v>40.429661212312205</v>
      </c>
      <c r="K31" s="40">
        <f>I31/Q31*100</f>
        <v>1.391120444575396</v>
      </c>
      <c r="P31" s="59">
        <v>128333.06493506493</v>
      </c>
      <c r="Q31" s="60">
        <v>3729700.298701299</v>
      </c>
    </row>
    <row r="32" spans="1:17" ht="19.5" customHeight="1">
      <c r="A32" s="2" t="s">
        <v>22</v>
      </c>
      <c r="B32" s="37"/>
      <c r="C32" s="37"/>
      <c r="D32" s="37"/>
      <c r="E32" s="37"/>
      <c r="F32" s="37"/>
      <c r="G32" s="16"/>
      <c r="H32" s="37"/>
      <c r="I32" s="38"/>
      <c r="J32" s="39"/>
      <c r="K32" s="40"/>
      <c r="P32" s="59"/>
      <c r="Q32" s="60"/>
    </row>
    <row r="33" spans="1:17" ht="19.5" customHeight="1">
      <c r="A33" s="3" t="s">
        <v>23</v>
      </c>
      <c r="B33" s="4">
        <f>B29/$I$29*100</f>
        <v>29.654132696021847</v>
      </c>
      <c r="C33" s="4">
        <f aca="true" t="shared" si="5" ref="C33:H33">C29/$I$29*100</f>
        <v>13.159292496137784</v>
      </c>
      <c r="D33" s="4">
        <f t="shared" si="5"/>
        <v>8.389343388277085</v>
      </c>
      <c r="E33" s="4">
        <f t="shared" si="5"/>
        <v>41.69050410551283</v>
      </c>
      <c r="F33" s="4">
        <f t="shared" si="5"/>
        <v>1.0294819975189706</v>
      </c>
      <c r="G33" s="10">
        <f t="shared" si="5"/>
        <v>42.7199861030318</v>
      </c>
      <c r="H33" s="4">
        <f t="shared" si="5"/>
        <v>6.077245316531485</v>
      </c>
      <c r="I33" s="5">
        <v>100</v>
      </c>
      <c r="J33" s="8"/>
      <c r="K33" s="9"/>
      <c r="P33" s="61"/>
      <c r="Q33" s="62"/>
    </row>
    <row r="34" spans="1:17" ht="19.5" customHeight="1">
      <c r="A34" s="41"/>
      <c r="B34" s="42"/>
      <c r="C34" s="42"/>
      <c r="D34" s="42"/>
      <c r="E34" s="42"/>
      <c r="F34" s="42"/>
      <c r="G34" s="43"/>
      <c r="H34" s="42"/>
      <c r="I34" s="44"/>
      <c r="J34" s="45"/>
      <c r="K34" s="46"/>
      <c r="P34" s="63"/>
      <c r="Q34" s="64"/>
    </row>
    <row r="35" spans="1:17" ht="19.5" customHeight="1">
      <c r="A35" s="6" t="s">
        <v>8</v>
      </c>
      <c r="B35" s="37"/>
      <c r="C35" s="37"/>
      <c r="D35" s="37"/>
      <c r="E35" s="37"/>
      <c r="F35" s="37"/>
      <c r="G35" s="16"/>
      <c r="H35" s="37"/>
      <c r="I35" s="38"/>
      <c r="J35" s="39"/>
      <c r="K35" s="40"/>
      <c r="P35" s="59"/>
      <c r="Q35" s="60"/>
    </row>
    <row r="36" spans="1:17" ht="19.5" customHeight="1">
      <c r="A36" s="2" t="s">
        <v>25</v>
      </c>
      <c r="B36" s="37"/>
      <c r="C36" s="37"/>
      <c r="D36" s="37"/>
      <c r="E36" s="37"/>
      <c r="F36" s="37"/>
      <c r="G36" s="16"/>
      <c r="H36" s="37"/>
      <c r="I36" s="38"/>
      <c r="J36" s="39"/>
      <c r="K36" s="40"/>
      <c r="P36" s="59"/>
      <c r="Q36" s="60"/>
    </row>
    <row r="37" spans="1:17" ht="19.5" customHeight="1">
      <c r="A37" s="1" t="s">
        <v>9</v>
      </c>
      <c r="B37" s="37">
        <v>2210893</v>
      </c>
      <c r="C37" s="37">
        <v>2275838</v>
      </c>
      <c r="D37" s="37">
        <v>905064</v>
      </c>
      <c r="E37" s="37">
        <v>3985688</v>
      </c>
      <c r="F37" s="37">
        <v>90784</v>
      </c>
      <c r="G37" s="16">
        <f>SUM(E37:F37)</f>
        <v>4076472</v>
      </c>
      <c r="H37" s="37">
        <v>1534830</v>
      </c>
      <c r="I37" s="38">
        <f>SUM(B37+C37+D37+G37+H37)</f>
        <v>11003097</v>
      </c>
      <c r="J37" s="39">
        <f>I37/P37*100</f>
        <v>43.46097084783221</v>
      </c>
      <c r="K37" s="40">
        <f>I37/Q37*100</f>
        <v>1.4586462480652296</v>
      </c>
      <c r="P37" s="59">
        <v>25317191</v>
      </c>
      <c r="Q37" s="60">
        <v>754336222</v>
      </c>
    </row>
    <row r="38" spans="1:17" ht="19.5" customHeight="1">
      <c r="A38" s="1" t="s">
        <v>10</v>
      </c>
      <c r="B38" s="37">
        <v>3790962</v>
      </c>
      <c r="C38" s="37">
        <v>3309048</v>
      </c>
      <c r="D38" s="37">
        <v>911907</v>
      </c>
      <c r="E38" s="37">
        <v>4335148</v>
      </c>
      <c r="F38" s="37">
        <v>176143</v>
      </c>
      <c r="G38" s="16">
        <f>SUM(E38:F38)</f>
        <v>4511291</v>
      </c>
      <c r="H38" s="37">
        <v>1368152</v>
      </c>
      <c r="I38" s="38">
        <f>SUM(B38+C38+D38+G38+H38)</f>
        <v>13891360</v>
      </c>
      <c r="J38" s="39">
        <f>I38/P38*100</f>
        <v>41.75597557734008</v>
      </c>
      <c r="K38" s="40">
        <f>I38/Q38*100</f>
        <v>2.0797512538833867</v>
      </c>
      <c r="P38" s="59">
        <v>33267957</v>
      </c>
      <c r="Q38" s="60">
        <v>667933724</v>
      </c>
    </row>
    <row r="39" spans="1:17" ht="19.5" customHeight="1">
      <c r="A39" s="1" t="s">
        <v>11</v>
      </c>
      <c r="B39" s="37">
        <v>5747298</v>
      </c>
      <c r="C39" s="37">
        <v>2529013</v>
      </c>
      <c r="D39" s="37">
        <v>1433668</v>
      </c>
      <c r="E39" s="37">
        <v>5069944</v>
      </c>
      <c r="F39" s="37">
        <v>76506</v>
      </c>
      <c r="G39" s="16">
        <f>SUM(E39:F39)</f>
        <v>5146450</v>
      </c>
      <c r="H39" s="37">
        <v>1689285</v>
      </c>
      <c r="I39" s="38">
        <f>SUM(B39+C39+D39+G39+H39)</f>
        <v>16545714</v>
      </c>
      <c r="J39" s="39">
        <f>I39/P39*100</f>
        <v>42.25542443531491</v>
      </c>
      <c r="K39" s="40">
        <f>I39/Q39*100</f>
        <v>1.5687741041469712</v>
      </c>
      <c r="P39" s="59">
        <v>39156426</v>
      </c>
      <c r="Q39" s="60">
        <v>1054690663</v>
      </c>
    </row>
    <row r="40" spans="1:17" ht="19.5" customHeight="1">
      <c r="A40" s="1" t="s">
        <v>12</v>
      </c>
      <c r="B40" s="37">
        <v>2735023</v>
      </c>
      <c r="C40" s="37">
        <v>1027659</v>
      </c>
      <c r="D40" s="37">
        <v>705645</v>
      </c>
      <c r="E40" s="37">
        <v>2691809</v>
      </c>
      <c r="F40" s="37">
        <v>50612</v>
      </c>
      <c r="G40" s="16">
        <f>SUM(E40:F40)</f>
        <v>2742421</v>
      </c>
      <c r="H40" s="37">
        <v>764753</v>
      </c>
      <c r="I40" s="38">
        <f>SUM(B40+C40+D40+G40+H40)</f>
        <v>7975501</v>
      </c>
      <c r="J40" s="39">
        <f>I40/P40*100</f>
        <v>42.378628060169085</v>
      </c>
      <c r="K40" s="40">
        <f>I40/Q40*100</f>
        <v>1.2512150692267066</v>
      </c>
      <c r="P40" s="59">
        <v>18819630</v>
      </c>
      <c r="Q40" s="60">
        <v>637420472</v>
      </c>
    </row>
    <row r="41" spans="1:17" ht="19.5" customHeight="1">
      <c r="A41" s="1" t="s">
        <v>5</v>
      </c>
      <c r="B41" s="37">
        <f aca="true" t="shared" si="6" ref="B41:I41">SUM(B37:B40)</f>
        <v>14484176</v>
      </c>
      <c r="C41" s="37">
        <f t="shared" si="6"/>
        <v>9141558</v>
      </c>
      <c r="D41" s="37">
        <f t="shared" si="6"/>
        <v>3956284</v>
      </c>
      <c r="E41" s="37">
        <f t="shared" si="6"/>
        <v>16082589</v>
      </c>
      <c r="F41" s="37">
        <f t="shared" si="6"/>
        <v>394045</v>
      </c>
      <c r="G41" s="16">
        <f t="shared" si="6"/>
        <v>16476634</v>
      </c>
      <c r="H41" s="37">
        <f t="shared" si="6"/>
        <v>5357020</v>
      </c>
      <c r="I41" s="38">
        <f t="shared" si="6"/>
        <v>49415672</v>
      </c>
      <c r="J41" s="39">
        <f>I41/P41*100</f>
        <v>42.39461356284549</v>
      </c>
      <c r="K41" s="40">
        <f>I41/Q41*100</f>
        <v>1.5866931732109377</v>
      </c>
      <c r="P41" s="59">
        <v>116561204</v>
      </c>
      <c r="Q41" s="60">
        <f>SUM(Q37:Q40)</f>
        <v>3114381081</v>
      </c>
    </row>
    <row r="42" spans="1:17" ht="19.5" customHeight="1">
      <c r="A42" s="2" t="s">
        <v>21</v>
      </c>
      <c r="B42" s="37"/>
      <c r="C42" s="37"/>
      <c r="D42" s="37"/>
      <c r="E42" s="37"/>
      <c r="F42" s="37"/>
      <c r="G42" s="16"/>
      <c r="H42" s="37"/>
      <c r="I42" s="38"/>
      <c r="J42" s="39"/>
      <c r="K42" s="40"/>
      <c r="P42" s="59"/>
      <c r="Q42" s="60"/>
    </row>
    <row r="43" spans="1:17" ht="19.5" customHeight="1">
      <c r="A43" s="1" t="s">
        <v>6</v>
      </c>
      <c r="B43" s="37">
        <f>B41/544</f>
        <v>26625.323529411766</v>
      </c>
      <c r="C43" s="37">
        <f>C41/544</f>
        <v>16804.334558823528</v>
      </c>
      <c r="D43" s="37">
        <f aca="true" t="shared" si="7" ref="D43:I43">D41/544</f>
        <v>7272.580882352941</v>
      </c>
      <c r="E43" s="37">
        <f t="shared" si="7"/>
        <v>29563.582720588234</v>
      </c>
      <c r="F43" s="37">
        <f t="shared" si="7"/>
        <v>724.3474264705883</v>
      </c>
      <c r="G43" s="16">
        <f t="shared" si="7"/>
        <v>30287.930147058825</v>
      </c>
      <c r="H43" s="37">
        <f t="shared" si="7"/>
        <v>9847.463235294117</v>
      </c>
      <c r="I43" s="37">
        <f t="shared" si="7"/>
        <v>90837.63235294117</v>
      </c>
      <c r="J43" s="39">
        <f>I43/P43*100</f>
        <v>42.39461356284549</v>
      </c>
      <c r="K43" s="40">
        <f>I43/Q43*100</f>
        <v>1.5866931732109377</v>
      </c>
      <c r="P43" s="59">
        <v>214266.91911764705</v>
      </c>
      <c r="Q43" s="60">
        <f>Q41/544</f>
        <v>5724965.22242647</v>
      </c>
    </row>
    <row r="44" spans="1:17" ht="19.5" customHeight="1">
      <c r="A44" s="2" t="s">
        <v>22</v>
      </c>
      <c r="B44" s="37"/>
      <c r="C44" s="37"/>
      <c r="D44" s="37"/>
      <c r="E44" s="37"/>
      <c r="F44" s="37"/>
      <c r="G44" s="16"/>
      <c r="H44" s="37"/>
      <c r="I44" s="38"/>
      <c r="J44" s="39"/>
      <c r="K44" s="40"/>
      <c r="P44" s="59"/>
      <c r="Q44" s="60"/>
    </row>
    <row r="45" spans="1:17" ht="19.5" customHeight="1">
      <c r="A45" s="3" t="s">
        <v>23</v>
      </c>
      <c r="B45" s="48">
        <f>B41/$I$41*100</f>
        <v>29.31089553937463</v>
      </c>
      <c r="C45" s="48">
        <f aca="true" t="shared" si="8" ref="C45:H45">C41/$I$41*100</f>
        <v>18.49930928795221</v>
      </c>
      <c r="D45" s="48">
        <f t="shared" si="8"/>
        <v>8.006132143664868</v>
      </c>
      <c r="E45" s="48">
        <f t="shared" si="8"/>
        <v>32.54552320972181</v>
      </c>
      <c r="F45" s="48">
        <f t="shared" si="8"/>
        <v>0.7974089677461028</v>
      </c>
      <c r="G45" s="49">
        <f t="shared" si="8"/>
        <v>33.34293217746791</v>
      </c>
      <c r="H45" s="48">
        <f t="shared" si="8"/>
        <v>10.840730851540378</v>
      </c>
      <c r="I45" s="50">
        <v>100</v>
      </c>
      <c r="J45" s="8"/>
      <c r="K45" s="9"/>
      <c r="P45" s="65"/>
      <c r="Q45" s="66"/>
    </row>
    <row r="46" spans="1:17" ht="19.5" customHeight="1">
      <c r="A46" s="41"/>
      <c r="B46" s="42"/>
      <c r="C46" s="42"/>
      <c r="D46" s="42"/>
      <c r="E46" s="42"/>
      <c r="F46" s="42"/>
      <c r="G46" s="43"/>
      <c r="H46" s="42"/>
      <c r="I46" s="44"/>
      <c r="J46" s="45"/>
      <c r="K46" s="46"/>
      <c r="P46" s="63"/>
      <c r="Q46" s="64"/>
    </row>
    <row r="47" spans="1:17" ht="19.5" customHeight="1">
      <c r="A47" s="6" t="s">
        <v>13</v>
      </c>
      <c r="B47" s="37">
        <f>B17+B29+B41</f>
        <v>19743562</v>
      </c>
      <c r="C47" s="37">
        <f aca="true" t="shared" si="9" ref="C47:I47">C17+C29+C41</f>
        <v>12723491</v>
      </c>
      <c r="D47" s="37">
        <f t="shared" si="9"/>
        <v>6051669</v>
      </c>
      <c r="E47" s="37">
        <f t="shared" si="9"/>
        <v>29649359</v>
      </c>
      <c r="F47" s="37">
        <f t="shared" si="9"/>
        <v>533643</v>
      </c>
      <c r="G47" s="16">
        <f t="shared" si="9"/>
        <v>30183002</v>
      </c>
      <c r="H47" s="37">
        <f t="shared" si="9"/>
        <v>8434926</v>
      </c>
      <c r="I47" s="38">
        <f t="shared" si="9"/>
        <v>77136650</v>
      </c>
      <c r="J47" s="39">
        <f>I47/P47*100</f>
        <v>44.583309123267675</v>
      </c>
      <c r="K47" s="40">
        <f>I47/Q47*100</f>
        <v>1.4100399533069978</v>
      </c>
      <c r="P47" s="59">
        <v>173016879</v>
      </c>
      <c r="Q47" s="60">
        <f>SUM(Q17+Q29+Q41)</f>
        <v>5470529386</v>
      </c>
    </row>
    <row r="48" spans="1:17" ht="19.5" customHeight="1">
      <c r="A48" s="2" t="s">
        <v>26</v>
      </c>
      <c r="B48" s="37"/>
      <c r="C48" s="37"/>
      <c r="D48" s="37"/>
      <c r="E48" s="37"/>
      <c r="F48" s="37"/>
      <c r="G48" s="16"/>
      <c r="H48" s="37"/>
      <c r="I48" s="38"/>
      <c r="J48" s="39"/>
      <c r="K48" s="40"/>
      <c r="P48" s="59"/>
      <c r="Q48" s="60"/>
    </row>
    <row r="49" spans="1:17" ht="19.5" customHeight="1">
      <c r="A49" s="6" t="s">
        <v>27</v>
      </c>
      <c r="B49" s="37">
        <f>B47/708</f>
        <v>27886.387005649718</v>
      </c>
      <c r="C49" s="37">
        <f>C47/708</f>
        <v>17971.032485875705</v>
      </c>
      <c r="D49" s="37">
        <f aca="true" t="shared" si="10" ref="D49:I49">D47/708</f>
        <v>8547.555084745763</v>
      </c>
      <c r="E49" s="37">
        <f t="shared" si="10"/>
        <v>41877.62570621469</v>
      </c>
      <c r="F49" s="37">
        <f t="shared" si="10"/>
        <v>753.7330508474577</v>
      </c>
      <c r="G49" s="16">
        <f t="shared" si="10"/>
        <v>42631.358757062146</v>
      </c>
      <c r="H49" s="37">
        <f t="shared" si="10"/>
        <v>11913.737288135593</v>
      </c>
      <c r="I49" s="37">
        <f t="shared" si="10"/>
        <v>108950.07062146893</v>
      </c>
      <c r="J49" s="39">
        <f>I49/P49*100</f>
        <v>44.583309123267675</v>
      </c>
      <c r="K49" s="40">
        <f>I49/Q49*100</f>
        <v>1.410039953306998</v>
      </c>
      <c r="P49" s="59">
        <v>244374.12288135593</v>
      </c>
      <c r="Q49" s="60">
        <f>Q47/708</f>
        <v>7726736.420903955</v>
      </c>
    </row>
    <row r="50" spans="1:17" ht="19.5" customHeight="1">
      <c r="A50" s="2" t="s">
        <v>28</v>
      </c>
      <c r="B50" s="37"/>
      <c r="C50" s="37"/>
      <c r="D50" s="37"/>
      <c r="E50" s="37"/>
      <c r="F50" s="37"/>
      <c r="G50" s="16"/>
      <c r="H50" s="37"/>
      <c r="I50" s="38"/>
      <c r="J50" s="39"/>
      <c r="K50" s="40"/>
      <c r="P50" s="59"/>
      <c r="Q50" s="60"/>
    </row>
    <row r="51" spans="1:17" ht="19.5" customHeight="1" thickBot="1">
      <c r="A51" s="7" t="s">
        <v>23</v>
      </c>
      <c r="B51" s="51">
        <f>B47/$I$47*100</f>
        <v>25.59556579135858</v>
      </c>
      <c r="C51" s="51">
        <f aca="true" t="shared" si="11" ref="C51:I51">C47/$I$47*100</f>
        <v>16.49474147503165</v>
      </c>
      <c r="D51" s="51">
        <f t="shared" si="11"/>
        <v>7.845387374224834</v>
      </c>
      <c r="E51" s="51">
        <f t="shared" si="11"/>
        <v>38.43744705013765</v>
      </c>
      <c r="F51" s="51">
        <f t="shared" si="11"/>
        <v>0.6918151099380125</v>
      </c>
      <c r="G51" s="52">
        <f t="shared" si="11"/>
        <v>39.129262160075655</v>
      </c>
      <c r="H51" s="51">
        <f t="shared" si="11"/>
        <v>10.935043199309277</v>
      </c>
      <c r="I51" s="53">
        <f t="shared" si="11"/>
        <v>100</v>
      </c>
      <c r="J51" s="54"/>
      <c r="K51" s="55"/>
      <c r="P51" s="67"/>
      <c r="Q51" s="68"/>
    </row>
  </sheetData>
  <mergeCells count="13">
    <mergeCell ref="E7:G7"/>
    <mergeCell ref="D7:D8"/>
    <mergeCell ref="P6:P7"/>
    <mergeCell ref="Q6:Q7"/>
    <mergeCell ref="K6:K9"/>
    <mergeCell ref="A6:A7"/>
    <mergeCell ref="H6:H7"/>
    <mergeCell ref="I6:I7"/>
    <mergeCell ref="J6:J9"/>
    <mergeCell ref="B6:C6"/>
    <mergeCell ref="C7:C8"/>
    <mergeCell ref="B7:B8"/>
    <mergeCell ref="D6:G6"/>
  </mergeCells>
  <printOptions/>
  <pageMargins left="0.7874015748031497" right="0.7874015748031497" top="0.7874015748031497" bottom="0.7874015748031497" header="0" footer="0"/>
  <pageSetup firstPageNumber="32" useFirstPageNumber="1" fitToWidth="0" fitToHeight="1" horizontalDpi="600" verticalDpi="600" orientation="portrait" paperSize="9" scale="78" r:id="rId1"/>
  <headerFooter alignWithMargins="0">
    <oddFooter>&amp;C&amp;"ＭＳ 明朝,標準"&amp;P</oddFooter>
  </headerFooter>
  <colBreaks count="1" manualBreakCount="1">
    <brk id="6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nakami</cp:lastModifiedBy>
  <cp:lastPrinted>2005-02-28T08:15:05Z</cp:lastPrinted>
  <dcterms:created xsi:type="dcterms:W3CDTF">1997-01-08T22:48:59Z</dcterms:created>
  <dcterms:modified xsi:type="dcterms:W3CDTF">2005-03-29T04:06:02Z</dcterms:modified>
  <cp:category/>
  <cp:version/>
  <cp:contentType/>
  <cp:contentStatus/>
</cp:coreProperties>
</file>