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90" windowWidth="12030" windowHeight="7260"/>
  </bookViews>
  <sheets>
    <sheet name="（様式1）26年度事業" sheetId="29" r:id="rId1"/>
  </sheets>
  <definedNames>
    <definedName name="_xlnm._FilterDatabase" localSheetId="0" hidden="1">'（様式1）26年度事業'!$A$7:$XDT$542</definedName>
    <definedName name="_xlnm.Print_Area" localSheetId="0">'（様式1）26年度事業'!$A$1:$Z$552</definedName>
    <definedName name="_xlnm.Print_Titles" localSheetId="0">'（様式1）26年度事業'!$4:$7</definedName>
  </definedNames>
  <calcPr calcId="145621"/>
</workbook>
</file>

<file path=xl/calcChain.xml><?xml version="1.0" encoding="utf-8"?>
<calcChain xmlns="http://schemas.openxmlformats.org/spreadsheetml/2006/main">
  <c r="L105" i="29" l="1"/>
  <c r="L55" i="29"/>
  <c r="L124" i="29" l="1"/>
  <c r="L288" i="29"/>
  <c r="L118" i="29" l="1"/>
  <c r="L538" i="29"/>
  <c r="L377" i="29"/>
  <c r="M288" i="29"/>
  <c r="M168" i="29" l="1"/>
  <c r="M169" i="29"/>
  <c r="K118" i="29" l="1"/>
  <c r="M268" i="29"/>
  <c r="M216" i="29"/>
  <c r="M262" i="29"/>
  <c r="K414" i="29" l="1"/>
  <c r="AG445" i="29" l="1"/>
  <c r="AG446" i="29"/>
  <c r="AM445" i="29"/>
  <c r="AO445" i="29"/>
  <c r="AP445" i="29"/>
  <c r="AM446" i="29"/>
  <c r="AO446" i="29"/>
  <c r="AP446" i="29"/>
  <c r="AJ445" i="29" l="1"/>
  <c r="AI445" i="29" s="1"/>
  <c r="AJ446" i="29"/>
  <c r="AI446" i="29" s="1"/>
  <c r="V446" i="29" s="1"/>
  <c r="AK446" i="29"/>
  <c r="AK445" i="29"/>
  <c r="M105" i="29" l="1"/>
  <c r="V174" i="29" l="1"/>
  <c r="BB174" i="29" s="1"/>
  <c r="AG174" i="29"/>
  <c r="BC174" i="29"/>
  <c r="BD174" i="29"/>
  <c r="V175" i="29"/>
  <c r="BB175" i="29" s="1"/>
  <c r="AG175" i="29"/>
  <c r="BC175" i="29"/>
  <c r="BD175" i="29"/>
  <c r="BD267" i="29" l="1"/>
  <c r="BC267" i="29"/>
  <c r="BB267" i="29"/>
  <c r="BA267" i="29"/>
  <c r="AP267" i="29"/>
  <c r="AO267" i="29"/>
  <c r="AM267" i="29"/>
  <c r="AG267" i="29"/>
  <c r="M267" i="29"/>
  <c r="AK267" i="29" l="1"/>
  <c r="AJ267" i="29"/>
  <c r="AI267" i="29" s="1"/>
  <c r="BD139" i="29" l="1"/>
  <c r="BC139" i="29"/>
  <c r="BA139" i="29"/>
  <c r="AP139" i="29"/>
  <c r="AO139" i="29"/>
  <c r="AM139" i="29"/>
  <c r="AG139" i="29"/>
  <c r="M139" i="29"/>
  <c r="BD138" i="29"/>
  <c r="BC138" i="29"/>
  <c r="BA138" i="29"/>
  <c r="AP138" i="29"/>
  <c r="AO138" i="29"/>
  <c r="AM138" i="29"/>
  <c r="AG138" i="29"/>
  <c r="M138" i="29"/>
  <c r="AJ139" i="29" l="1"/>
  <c r="AI139" i="29" s="1"/>
  <c r="BB139" i="29" s="1"/>
  <c r="AJ138" i="29"/>
  <c r="AI138" i="29" s="1"/>
  <c r="BB138" i="29" s="1"/>
  <c r="AK138" i="29"/>
  <c r="AK139" i="29"/>
  <c r="BD37" i="29" l="1"/>
  <c r="BC37" i="29"/>
  <c r="BB37" i="29"/>
  <c r="BA37" i="29"/>
  <c r="AP37" i="29"/>
  <c r="AO37" i="29"/>
  <c r="AM37" i="29"/>
  <c r="AG37" i="29"/>
  <c r="M37" i="29"/>
  <c r="AJ37" i="29" l="1"/>
  <c r="AI37" i="29" s="1"/>
  <c r="AK37" i="29"/>
  <c r="BD482" i="29" l="1"/>
  <c r="BC482" i="29"/>
  <c r="BB482" i="29"/>
  <c r="BA482" i="29"/>
  <c r="AP482" i="29"/>
  <c r="AO482" i="29"/>
  <c r="AM482" i="29"/>
  <c r="AG482" i="29"/>
  <c r="M482" i="29"/>
  <c r="BD480" i="29"/>
  <c r="BC480" i="29"/>
  <c r="BB480" i="29"/>
  <c r="BA480" i="29"/>
  <c r="AP480" i="29"/>
  <c r="AO480" i="29"/>
  <c r="AM480" i="29"/>
  <c r="AG480" i="29"/>
  <c r="M480" i="29"/>
  <c r="BD459" i="29"/>
  <c r="BC459" i="29"/>
  <c r="BA459" i="29"/>
  <c r="AP459" i="29"/>
  <c r="AO459" i="29"/>
  <c r="AM459" i="29"/>
  <c r="AG459" i="29"/>
  <c r="M459" i="29"/>
  <c r="AJ459" i="29" l="1"/>
  <c r="AI459" i="29" s="1"/>
  <c r="V459" i="29" s="1"/>
  <c r="BB459" i="29" s="1"/>
  <c r="AK482" i="29"/>
  <c r="AJ480" i="29"/>
  <c r="AI480" i="29" s="1"/>
  <c r="AK459" i="29"/>
  <c r="AJ482" i="29"/>
  <c r="AI482" i="29" s="1"/>
  <c r="AK480" i="29"/>
  <c r="M202" i="29" l="1"/>
  <c r="BD200" i="29"/>
  <c r="BC200" i="29"/>
  <c r="BA200" i="29"/>
  <c r="AP200" i="29"/>
  <c r="AO200" i="29"/>
  <c r="AM200" i="29"/>
  <c r="AG200" i="29"/>
  <c r="K200" i="29"/>
  <c r="M200" i="29" s="1"/>
  <c r="AJ200" i="29" l="1"/>
  <c r="AI200" i="29" s="1"/>
  <c r="V200" i="29" s="1"/>
  <c r="BB200" i="29" s="1"/>
  <c r="AK200" i="29"/>
  <c r="BD329" i="29" l="1"/>
  <c r="BC329" i="29"/>
  <c r="BA329" i="29"/>
  <c r="AP329" i="29"/>
  <c r="AO329" i="29"/>
  <c r="AM329" i="29"/>
  <c r="AG329" i="29"/>
  <c r="M329" i="29"/>
  <c r="AK329" i="29" l="1"/>
  <c r="AJ329" i="29"/>
  <c r="AI329" i="29" s="1"/>
  <c r="V329" i="29" s="1"/>
  <c r="BB329" i="29" s="1"/>
  <c r="BD442" i="29"/>
  <c r="BC442" i="29"/>
  <c r="BB442" i="29"/>
  <c r="BA442" i="29"/>
  <c r="AP442" i="29"/>
  <c r="AO442" i="29"/>
  <c r="AM442" i="29"/>
  <c r="AG442" i="29"/>
  <c r="M442" i="29"/>
  <c r="BD441" i="29"/>
  <c r="BC441" i="29"/>
  <c r="BB441" i="29"/>
  <c r="BA441" i="29"/>
  <c r="AP441" i="29"/>
  <c r="AO441" i="29"/>
  <c r="AM441" i="29"/>
  <c r="AG441" i="29"/>
  <c r="M441" i="29"/>
  <c r="BD440" i="29"/>
  <c r="BC440" i="29"/>
  <c r="BB440" i="29"/>
  <c r="BA440" i="29"/>
  <c r="AP440" i="29"/>
  <c r="AO440" i="29"/>
  <c r="AM440" i="29"/>
  <c r="AG440" i="29"/>
  <c r="M440" i="29"/>
  <c r="BD439" i="29"/>
  <c r="BC439" i="29"/>
  <c r="BB439" i="29"/>
  <c r="BA439" i="29"/>
  <c r="AP439" i="29"/>
  <c r="AO439" i="29"/>
  <c r="AG439" i="29"/>
  <c r="M439" i="29"/>
  <c r="BD421" i="29"/>
  <c r="BC421" i="29"/>
  <c r="BA421" i="29"/>
  <c r="AP421" i="29"/>
  <c r="AO421" i="29"/>
  <c r="AM421" i="29"/>
  <c r="AG421" i="29"/>
  <c r="M421" i="29"/>
  <c r="BD420" i="29"/>
  <c r="BC420" i="29"/>
  <c r="BA420" i="29"/>
  <c r="AP420" i="29"/>
  <c r="AO420" i="29"/>
  <c r="AM420" i="29"/>
  <c r="AG420" i="29"/>
  <c r="M420" i="29"/>
  <c r="BD416" i="29"/>
  <c r="BC416" i="29"/>
  <c r="BB416" i="29"/>
  <c r="BA416" i="29"/>
  <c r="AP416" i="29"/>
  <c r="AO416" i="29"/>
  <c r="AG416" i="29"/>
  <c r="M416" i="29"/>
  <c r="BD415" i="29"/>
  <c r="BC415" i="29"/>
  <c r="BB415" i="29"/>
  <c r="BA415" i="29"/>
  <c r="AP415" i="29"/>
  <c r="AO415" i="29"/>
  <c r="AG415" i="29"/>
  <c r="M415" i="29"/>
  <c r="BD413" i="29"/>
  <c r="BC413" i="29"/>
  <c r="BB413" i="29"/>
  <c r="BA413" i="29"/>
  <c r="AP413" i="29"/>
  <c r="AO413" i="29"/>
  <c r="AM413" i="29"/>
  <c r="AG413" i="29"/>
  <c r="M413" i="29"/>
  <c r="BD412" i="29"/>
  <c r="BC412" i="29"/>
  <c r="BA412" i="29"/>
  <c r="AP412" i="29"/>
  <c r="AO412" i="29"/>
  <c r="AM412" i="29"/>
  <c r="AG412" i="29"/>
  <c r="M412" i="29"/>
  <c r="BD411" i="29"/>
  <c r="BC411" i="29"/>
  <c r="BB411" i="29"/>
  <c r="BA411" i="29"/>
  <c r="AP411" i="29"/>
  <c r="AO411" i="29"/>
  <c r="AM411" i="29"/>
  <c r="AG411" i="29"/>
  <c r="M411" i="29"/>
  <c r="BD410" i="29"/>
  <c r="BC410" i="29"/>
  <c r="BA410" i="29"/>
  <c r="AP410" i="29"/>
  <c r="AO410" i="29"/>
  <c r="AM410" i="29"/>
  <c r="AG410" i="29"/>
  <c r="M410" i="29"/>
  <c r="BD394" i="29"/>
  <c r="BC394" i="29"/>
  <c r="BB394" i="29"/>
  <c r="BA394" i="29"/>
  <c r="AP394" i="29"/>
  <c r="AO394" i="29"/>
  <c r="AM394" i="29"/>
  <c r="AG394" i="29"/>
  <c r="K394" i="29"/>
  <c r="M394" i="29" s="1"/>
  <c r="BD97" i="29"/>
  <c r="BC97" i="29"/>
  <c r="BB97" i="29"/>
  <c r="BA97" i="29"/>
  <c r="AP97" i="29"/>
  <c r="AO97" i="29"/>
  <c r="AG97" i="29"/>
  <c r="M97" i="29"/>
  <c r="AJ394" i="29" l="1"/>
  <c r="AI394" i="29" s="1"/>
  <c r="AJ412" i="29"/>
  <c r="AI412" i="29" s="1"/>
  <c r="V412" i="29" s="1"/>
  <c r="BB412" i="29" s="1"/>
  <c r="AK415" i="29"/>
  <c r="AK439" i="29"/>
  <c r="AK416" i="29"/>
  <c r="AJ413" i="29"/>
  <c r="AI413" i="29" s="1"/>
  <c r="AK421" i="29"/>
  <c r="AJ411" i="29"/>
  <c r="AI411" i="29" s="1"/>
  <c r="AJ420" i="29"/>
  <c r="AI420" i="29" s="1"/>
  <c r="V420" i="29" s="1"/>
  <c r="BB420" i="29" s="1"/>
  <c r="AK442" i="29"/>
  <c r="AK97" i="29"/>
  <c r="AK410" i="29"/>
  <c r="AJ421" i="29"/>
  <c r="AI421" i="29" s="1"/>
  <c r="V421" i="29" s="1"/>
  <c r="BB421" i="29" s="1"/>
  <c r="AJ442" i="29"/>
  <c r="AI442" i="29" s="1"/>
  <c r="AK411" i="29"/>
  <c r="AK412" i="29"/>
  <c r="AK420" i="29"/>
  <c r="AJ439" i="29"/>
  <c r="AI439" i="29" s="1"/>
  <c r="AJ97" i="29"/>
  <c r="AI97" i="29" s="1"/>
  <c r="AK394" i="29"/>
  <c r="AK413" i="29"/>
  <c r="AJ416" i="29"/>
  <c r="AI416" i="29" s="1"/>
  <c r="AK440" i="29"/>
  <c r="AK441" i="29"/>
  <c r="AJ441" i="29"/>
  <c r="AI441" i="29" s="1"/>
  <c r="AJ440" i="29"/>
  <c r="AI440" i="29" s="1"/>
  <c r="AJ415" i="29"/>
  <c r="AI415" i="29" s="1"/>
  <c r="AJ410" i="29"/>
  <c r="AI410" i="29" s="1"/>
  <c r="V410" i="29" s="1"/>
  <c r="BB410" i="29" s="1"/>
  <c r="BD196" i="29" l="1"/>
  <c r="BC196" i="29"/>
  <c r="BA196" i="29"/>
  <c r="AP196" i="29"/>
  <c r="AO196" i="29"/>
  <c r="AM196" i="29"/>
  <c r="AG196" i="29"/>
  <c r="M196" i="29"/>
  <c r="BD172" i="29"/>
  <c r="BC172" i="29"/>
  <c r="BB172" i="29"/>
  <c r="BA172" i="29"/>
  <c r="AP172" i="29"/>
  <c r="AO172" i="29"/>
  <c r="AM172" i="29"/>
  <c r="AG172" i="29"/>
  <c r="M172" i="29"/>
  <c r="AK172" i="29" l="1"/>
  <c r="AK196" i="29"/>
  <c r="AJ196" i="29"/>
  <c r="AI196" i="29" s="1"/>
  <c r="V196" i="29" s="1"/>
  <c r="BB196" i="29" s="1"/>
  <c r="AJ172" i="29"/>
  <c r="AI172" i="29" s="1"/>
  <c r="BD355" i="29"/>
  <c r="BC355" i="29"/>
  <c r="BA355" i="29"/>
  <c r="AP355" i="29"/>
  <c r="AO355" i="29"/>
  <c r="AM355" i="29"/>
  <c r="AG355" i="29"/>
  <c r="M355" i="29"/>
  <c r="BD353" i="29"/>
  <c r="BC353" i="29"/>
  <c r="BB353" i="29"/>
  <c r="BA353" i="29"/>
  <c r="AP353" i="29"/>
  <c r="AO353" i="29"/>
  <c r="AM353" i="29"/>
  <c r="AG353" i="29"/>
  <c r="M353" i="29"/>
  <c r="BD344" i="29"/>
  <c r="BC344" i="29"/>
  <c r="BA344" i="29"/>
  <c r="AP344" i="29"/>
  <c r="AO344" i="29"/>
  <c r="AM344" i="29"/>
  <c r="AG344" i="29"/>
  <c r="K344" i="29"/>
  <c r="BD338" i="29"/>
  <c r="BC338" i="29"/>
  <c r="BB338" i="29"/>
  <c r="BA338" i="29"/>
  <c r="AP338" i="29"/>
  <c r="AO338" i="29"/>
  <c r="AM338" i="29"/>
  <c r="AG338" i="29"/>
  <c r="M338" i="29"/>
  <c r="BD336" i="29"/>
  <c r="BC336" i="29"/>
  <c r="BB336" i="29"/>
  <c r="BA336" i="29"/>
  <c r="AP336" i="29"/>
  <c r="AO336" i="29"/>
  <c r="AM336" i="29"/>
  <c r="AG336" i="29"/>
  <c r="M336" i="29"/>
  <c r="M280" i="29"/>
  <c r="AG280" i="29"/>
  <c r="AM280" i="29"/>
  <c r="AO280" i="29"/>
  <c r="AP280" i="29"/>
  <c r="BA280" i="29"/>
  <c r="BB280" i="29"/>
  <c r="BC280" i="29"/>
  <c r="BD280" i="29"/>
  <c r="M344" i="29" l="1"/>
  <c r="AJ336" i="29"/>
  <c r="AI336" i="29" s="1"/>
  <c r="AK280" i="29"/>
  <c r="AJ344" i="29"/>
  <c r="AI344" i="29" s="1"/>
  <c r="V344" i="29" s="1"/>
  <c r="BB344" i="29" s="1"/>
  <c r="AJ280" i="29"/>
  <c r="AI280" i="29" s="1"/>
  <c r="AK353" i="29"/>
  <c r="AJ355" i="29"/>
  <c r="AI355" i="29" s="1"/>
  <c r="V355" i="29" s="1"/>
  <c r="BB355" i="29" s="1"/>
  <c r="AK336" i="29"/>
  <c r="AJ338" i="29"/>
  <c r="AI338" i="29" s="1"/>
  <c r="AJ353" i="29"/>
  <c r="AI353" i="29" s="1"/>
  <c r="AK355" i="29"/>
  <c r="AK344" i="29"/>
  <c r="AK338" i="29"/>
  <c r="BD150" i="29" l="1"/>
  <c r="BC150" i="29"/>
  <c r="BA150" i="29"/>
  <c r="AP150" i="29"/>
  <c r="AO150" i="29"/>
  <c r="AM150" i="29"/>
  <c r="AG150" i="29"/>
  <c r="K150" i="29"/>
  <c r="BD149" i="29"/>
  <c r="BC149" i="29"/>
  <c r="BA149" i="29"/>
  <c r="AP149" i="29"/>
  <c r="AO149" i="29"/>
  <c r="AM149" i="29"/>
  <c r="AG149" i="29"/>
  <c r="K149" i="29"/>
  <c r="M149" i="29" s="1"/>
  <c r="BD120" i="29"/>
  <c r="BC120" i="29"/>
  <c r="BA120" i="29"/>
  <c r="AP120" i="29"/>
  <c r="AO120" i="29"/>
  <c r="AM120" i="29"/>
  <c r="AG120" i="29"/>
  <c r="K120" i="29"/>
  <c r="M120" i="29" s="1"/>
  <c r="BD119" i="29"/>
  <c r="BC119" i="29"/>
  <c r="BA119" i="29"/>
  <c r="AP119" i="29"/>
  <c r="AO119" i="29"/>
  <c r="AM119" i="29"/>
  <c r="AG119" i="29"/>
  <c r="M119" i="29"/>
  <c r="BD118" i="29"/>
  <c r="BC118" i="29"/>
  <c r="BB118" i="29"/>
  <c r="BA118" i="29"/>
  <c r="AP118" i="29"/>
  <c r="AO118" i="29"/>
  <c r="AM118" i="29"/>
  <c r="AG118" i="29"/>
  <c r="M118" i="29"/>
  <c r="BA116" i="29"/>
  <c r="V116" i="29"/>
  <c r="K116" i="29"/>
  <c r="M116" i="29" s="1"/>
  <c r="BD115" i="29"/>
  <c r="BC115" i="29"/>
  <c r="BA115" i="29"/>
  <c r="AP115" i="29"/>
  <c r="AO115" i="29"/>
  <c r="AM115" i="29"/>
  <c r="AG115" i="29"/>
  <c r="M115" i="29"/>
  <c r="M150" i="29" l="1"/>
  <c r="AK150" i="29"/>
  <c r="AJ115" i="29"/>
  <c r="AI115" i="29" s="1"/>
  <c r="BB115" i="29" s="1"/>
  <c r="AJ120" i="29"/>
  <c r="AI120" i="29" s="1"/>
  <c r="V120" i="29" s="1"/>
  <c r="BB120" i="29" s="1"/>
  <c r="AJ149" i="29"/>
  <c r="AI149" i="29" s="1"/>
  <c r="BB149" i="29" s="1"/>
  <c r="AK119" i="29"/>
  <c r="AK120" i="29"/>
  <c r="AK149" i="29"/>
  <c r="AJ150" i="29"/>
  <c r="AI150" i="29" s="1"/>
  <c r="BB150" i="29" s="1"/>
  <c r="AK118" i="29"/>
  <c r="AK115" i="29"/>
  <c r="AJ118" i="29"/>
  <c r="AI118" i="29" s="1"/>
  <c r="AJ119" i="29"/>
  <c r="AI119" i="29" s="1"/>
  <c r="V119" i="29" s="1"/>
  <c r="BB119" i="29" s="1"/>
  <c r="BD105" i="29" l="1"/>
  <c r="BC105" i="29"/>
  <c r="BA105" i="29"/>
  <c r="AP105" i="29"/>
  <c r="AO105" i="29"/>
  <c r="AM105" i="29"/>
  <c r="AG105" i="29"/>
  <c r="BD106" i="29"/>
  <c r="BC106" i="29"/>
  <c r="BA106" i="29"/>
  <c r="AP106" i="29"/>
  <c r="AO106" i="29"/>
  <c r="AM106" i="29"/>
  <c r="AG106" i="29"/>
  <c r="M106" i="29"/>
  <c r="BD107" i="29"/>
  <c r="BC107" i="29"/>
  <c r="BA107" i="29"/>
  <c r="AP107" i="29"/>
  <c r="AO107" i="29"/>
  <c r="AM107" i="29"/>
  <c r="AG107" i="29"/>
  <c r="M107" i="29"/>
  <c r="AJ107" i="29" l="1"/>
  <c r="AI107" i="29" s="1"/>
  <c r="V107" i="29" s="1"/>
  <c r="BB107" i="29" s="1"/>
  <c r="AJ106" i="29"/>
  <c r="AI106" i="29" s="1"/>
  <c r="V106" i="29" s="1"/>
  <c r="BB106" i="29" s="1"/>
  <c r="AJ105" i="29"/>
  <c r="AI105" i="29" s="1"/>
  <c r="BB105" i="29" s="1"/>
  <c r="AK105" i="29"/>
  <c r="AK106" i="29"/>
  <c r="AK107" i="29"/>
  <c r="M197" i="29" l="1"/>
  <c r="AG197" i="29"/>
  <c r="AM197" i="29"/>
  <c r="AO197" i="29"/>
  <c r="AP197" i="29"/>
  <c r="BA197" i="29"/>
  <c r="BC197" i="29"/>
  <c r="BD197" i="29"/>
  <c r="G197" i="29" l="1"/>
  <c r="AJ197" i="29"/>
  <c r="AI197" i="29" s="1"/>
  <c r="V197" i="29" s="1"/>
  <c r="BB197" i="29" s="1"/>
  <c r="AK197" i="29"/>
  <c r="BB335" i="29" l="1"/>
  <c r="BD335" i="29"/>
  <c r="K326" i="29"/>
  <c r="K305" i="29"/>
  <c r="K303" i="29"/>
  <c r="AM94" i="29" l="1"/>
  <c r="AO94" i="29"/>
  <c r="AP94" i="29"/>
  <c r="AG94" i="29"/>
  <c r="BD425" i="29"/>
  <c r="BC425" i="29"/>
  <c r="BA425" i="29"/>
  <c r="AP425" i="29"/>
  <c r="AO425" i="29"/>
  <c r="AM425" i="29"/>
  <c r="AG425" i="29"/>
  <c r="M425" i="29"/>
  <c r="K94" i="29"/>
  <c r="M94" i="29" s="1"/>
  <c r="AJ94" i="29" l="1"/>
  <c r="AI94" i="29" s="1"/>
  <c r="AK94" i="29"/>
  <c r="AJ425" i="29"/>
  <c r="AI425" i="29" s="1"/>
  <c r="BB425" i="29" s="1"/>
  <c r="AK425" i="29"/>
  <c r="K82" i="29" l="1"/>
  <c r="AP38" i="29" l="1"/>
  <c r="BB542" i="29" l="1"/>
  <c r="BB541" i="29"/>
  <c r="BB536" i="29"/>
  <c r="BB535" i="29"/>
  <c r="BB520" i="29"/>
  <c r="BB519" i="29"/>
  <c r="BB518" i="29"/>
  <c r="BB517" i="29"/>
  <c r="BB509" i="29"/>
  <c r="BB508" i="29"/>
  <c r="BB506" i="29"/>
  <c r="BB492" i="29"/>
  <c r="BB490" i="29"/>
  <c r="BB487" i="29"/>
  <c r="BB484" i="29"/>
  <c r="BB483" i="29"/>
  <c r="BB481" i="29"/>
  <c r="BB479" i="29"/>
  <c r="BB474" i="29"/>
  <c r="BB473" i="29"/>
  <c r="BB472" i="29"/>
  <c r="BB469" i="29"/>
  <c r="BB460" i="29"/>
  <c r="BB453" i="29"/>
  <c r="BB449" i="29"/>
  <c r="BB445" i="29"/>
  <c r="BB438" i="29"/>
  <c r="BB437" i="29"/>
  <c r="BB436" i="29"/>
  <c r="BB418" i="29"/>
  <c r="BB417" i="29"/>
  <c r="BB414" i="29"/>
  <c r="BB400" i="29"/>
  <c r="BB399" i="29"/>
  <c r="BB398" i="29"/>
  <c r="BB395" i="29"/>
  <c r="BB391" i="29"/>
  <c r="BB385" i="29"/>
  <c r="BB377" i="29"/>
  <c r="BB375" i="29"/>
  <c r="BB373" i="29"/>
  <c r="BB371" i="29"/>
  <c r="BB369" i="29"/>
  <c r="BB365" i="29"/>
  <c r="BB364" i="29"/>
  <c r="BB357" i="29"/>
  <c r="BB352" i="29"/>
  <c r="BB341" i="29"/>
  <c r="BB340" i="29"/>
  <c r="BB337" i="29"/>
  <c r="BB328" i="29"/>
  <c r="BB327" i="29"/>
  <c r="BB321" i="29"/>
  <c r="BB308" i="29"/>
  <c r="BB306" i="29"/>
  <c r="BB305" i="29"/>
  <c r="BB304" i="29"/>
  <c r="BB302" i="29"/>
  <c r="BB299" i="29"/>
  <c r="BB286" i="29"/>
  <c r="BB285" i="29"/>
  <c r="BB284" i="29"/>
  <c r="BB283" i="29"/>
  <c r="BB282" i="29"/>
  <c r="BB281" i="29"/>
  <c r="BB272" i="29"/>
  <c r="BB271" i="29"/>
  <c r="BB257" i="29"/>
  <c r="BB252" i="29"/>
  <c r="BB250" i="29"/>
  <c r="BB234" i="29"/>
  <c r="BB228" i="29"/>
  <c r="BB217" i="29"/>
  <c r="BB216" i="29"/>
  <c r="BB213" i="29"/>
  <c r="BB212" i="29"/>
  <c r="BB211" i="29"/>
  <c r="BB201" i="29"/>
  <c r="BB194" i="29"/>
  <c r="BB188" i="29"/>
  <c r="BB187" i="29"/>
  <c r="BB186" i="29"/>
  <c r="BB181" i="29"/>
  <c r="BB171" i="29"/>
  <c r="BB170" i="29"/>
  <c r="BB169" i="29"/>
  <c r="BB165" i="29"/>
  <c r="BB163" i="29"/>
  <c r="BB158" i="29"/>
  <c r="BB156" i="29"/>
  <c r="BB145" i="29"/>
  <c r="BB136" i="29"/>
  <c r="BB135" i="29"/>
  <c r="BB130" i="29"/>
  <c r="BB108" i="29"/>
  <c r="BB102" i="29"/>
  <c r="BB100" i="29"/>
  <c r="BB91" i="29"/>
  <c r="BB81" i="29"/>
  <c r="BB78" i="29"/>
  <c r="BB77" i="29"/>
  <c r="BB76" i="29"/>
  <c r="BB66" i="29"/>
  <c r="BB65" i="29"/>
  <c r="BB64" i="29"/>
  <c r="BB63" i="29"/>
  <c r="BB47" i="29"/>
  <c r="BB46" i="29"/>
  <c r="BB43" i="29"/>
  <c r="BB39" i="29"/>
  <c r="BB38" i="29"/>
  <c r="BB35" i="29"/>
  <c r="BB32" i="29"/>
  <c r="BB31" i="29"/>
  <c r="BB30" i="29"/>
  <c r="BB29" i="29"/>
  <c r="BB26" i="29"/>
  <c r="BB15" i="29"/>
  <c r="BD542" i="29"/>
  <c r="BD541" i="29"/>
  <c r="BD540" i="29"/>
  <c r="BD538" i="29"/>
  <c r="BD537" i="29"/>
  <c r="BD536" i="29"/>
  <c r="BD535" i="29"/>
  <c r="BD534" i="29"/>
  <c r="BD533" i="29"/>
  <c r="BD532" i="29"/>
  <c r="BD531" i="29"/>
  <c r="BD530" i="29"/>
  <c r="BD529" i="29"/>
  <c r="BD528" i="29"/>
  <c r="BD527" i="29"/>
  <c r="BD526" i="29"/>
  <c r="BD525" i="29"/>
  <c r="BD524" i="29"/>
  <c r="BD523" i="29"/>
  <c r="BD521" i="29"/>
  <c r="BD520" i="29"/>
  <c r="BD519" i="29"/>
  <c r="BD518" i="29"/>
  <c r="BD517" i="29"/>
  <c r="BD516" i="29"/>
  <c r="BD515" i="29"/>
  <c r="BD514" i="29"/>
  <c r="BD513" i="29"/>
  <c r="BD512" i="29"/>
  <c r="BD511" i="29"/>
  <c r="BD510" i="29"/>
  <c r="BD509" i="29"/>
  <c r="BD508" i="29"/>
  <c r="BD507" i="29"/>
  <c r="BD506" i="29"/>
  <c r="BD505" i="29"/>
  <c r="BD504" i="29"/>
  <c r="BD502" i="29"/>
  <c r="BD501" i="29"/>
  <c r="BD500" i="29"/>
  <c r="BD499" i="29"/>
  <c r="BD498" i="29"/>
  <c r="BD497" i="29"/>
  <c r="BD496" i="29"/>
  <c r="BD495" i="29"/>
  <c r="BD494" i="29"/>
  <c r="BD492" i="29"/>
  <c r="BD491" i="29"/>
  <c r="BD490" i="29"/>
  <c r="BD489" i="29"/>
  <c r="BD488" i="29"/>
  <c r="BD487" i="29"/>
  <c r="BD486" i="29"/>
  <c r="BD484" i="29"/>
  <c r="BD483" i="29"/>
  <c r="BD481" i="29"/>
  <c r="BD479" i="29"/>
  <c r="BD478" i="29"/>
  <c r="BD477" i="29"/>
  <c r="BD476" i="29"/>
  <c r="BD475" i="29"/>
  <c r="BD474" i="29"/>
  <c r="BD473" i="29"/>
  <c r="BD472" i="29"/>
  <c r="BD471" i="29"/>
  <c r="BD470" i="29"/>
  <c r="BD469" i="29"/>
  <c r="BD468" i="29"/>
  <c r="BD467" i="29"/>
  <c r="BD466" i="29"/>
  <c r="BD465" i="29"/>
  <c r="BD464" i="29"/>
  <c r="BD463" i="29"/>
  <c r="BD462" i="29"/>
  <c r="BD460" i="29"/>
  <c r="BD458" i="29"/>
  <c r="BD457" i="29"/>
  <c r="BD456" i="29"/>
  <c r="BD455" i="29"/>
  <c r="BD454" i="29"/>
  <c r="BD453" i="29"/>
  <c r="BD452" i="29"/>
  <c r="BD451" i="29"/>
  <c r="BD450" i="29"/>
  <c r="BD449" i="29"/>
  <c r="BD448" i="29"/>
  <c r="BD447" i="29"/>
  <c r="BD446" i="29"/>
  <c r="BD445" i="29"/>
  <c r="BD444" i="29"/>
  <c r="BD438" i="29"/>
  <c r="BD437" i="29"/>
  <c r="BD436" i="29"/>
  <c r="BD435" i="29"/>
  <c r="BD434" i="29"/>
  <c r="BD433" i="29"/>
  <c r="BD432" i="29"/>
  <c r="BD431" i="29"/>
  <c r="BD430" i="29"/>
  <c r="BD429" i="29"/>
  <c r="BD428" i="29"/>
  <c r="BD427" i="29"/>
  <c r="BD426" i="29"/>
  <c r="BD424" i="29"/>
  <c r="BD423" i="29"/>
  <c r="BD422" i="29"/>
  <c r="BD418" i="29"/>
  <c r="BD417" i="29"/>
  <c r="BD414" i="29"/>
  <c r="BD409" i="29"/>
  <c r="BD408" i="29"/>
  <c r="BD407" i="29"/>
  <c r="BD406" i="29"/>
  <c r="BD405" i="29"/>
  <c r="BD403" i="29"/>
  <c r="BD402" i="29"/>
  <c r="BD401" i="29"/>
  <c r="BD400" i="29"/>
  <c r="BD399" i="29"/>
  <c r="BD398" i="29"/>
  <c r="BD397" i="29"/>
  <c r="BD396" i="29"/>
  <c r="BD395" i="29"/>
  <c r="BD393" i="29"/>
  <c r="BD391" i="29"/>
  <c r="BD389" i="29"/>
  <c r="BD388" i="29"/>
  <c r="BD387" i="29"/>
  <c r="BD386" i="29"/>
  <c r="BD385" i="29"/>
  <c r="BD384" i="29"/>
  <c r="BD382" i="29"/>
  <c r="BD381" i="29"/>
  <c r="BD380" i="29"/>
  <c r="BD379" i="29"/>
  <c r="BD378" i="29"/>
  <c r="BD377" i="29"/>
  <c r="BD375" i="29"/>
  <c r="BD374" i="29"/>
  <c r="BD373" i="29"/>
  <c r="BD372" i="29"/>
  <c r="BD371" i="29"/>
  <c r="BD370" i="29"/>
  <c r="BD369" i="29"/>
  <c r="BD368" i="29"/>
  <c r="BD367" i="29"/>
  <c r="BD365" i="29"/>
  <c r="BD364" i="29"/>
  <c r="BD363" i="29"/>
  <c r="BD362" i="29"/>
  <c r="BD361" i="29"/>
  <c r="BD360" i="29"/>
  <c r="BD359" i="29"/>
  <c r="BD357" i="29"/>
  <c r="BD356" i="29"/>
  <c r="BD354" i="29"/>
  <c r="BD352" i="29"/>
  <c r="BD351" i="29"/>
  <c r="BD350" i="29"/>
  <c r="BD349" i="29"/>
  <c r="BD348" i="29"/>
  <c r="BD347" i="29"/>
  <c r="BD346" i="29"/>
  <c r="BD345" i="29"/>
  <c r="BD343" i="29"/>
  <c r="BD342" i="29"/>
  <c r="BD341" i="29"/>
  <c r="BD340" i="29"/>
  <c r="BD339" i="29"/>
  <c r="BD337" i="29"/>
  <c r="BD334" i="29"/>
  <c r="BD333" i="29"/>
  <c r="BD332" i="29"/>
  <c r="BD331" i="29"/>
  <c r="BD330" i="29"/>
  <c r="BD328" i="29"/>
  <c r="BD327" i="29"/>
  <c r="BD326" i="29"/>
  <c r="BD325" i="29"/>
  <c r="BD323" i="29"/>
  <c r="BD322" i="29"/>
  <c r="BD321" i="29"/>
  <c r="BD320" i="29"/>
  <c r="BD318" i="29"/>
  <c r="BD317" i="29"/>
  <c r="BD316" i="29"/>
  <c r="BD315" i="29"/>
  <c r="BD314" i="29"/>
  <c r="BD313" i="29"/>
  <c r="BD312" i="29"/>
  <c r="BD311" i="29"/>
  <c r="BD310" i="29"/>
  <c r="BD309" i="29"/>
  <c r="BD308" i="29"/>
  <c r="BD307" i="29"/>
  <c r="BD306" i="29"/>
  <c r="BD305" i="29"/>
  <c r="BD304" i="29"/>
  <c r="BD303" i="29"/>
  <c r="BD302" i="29"/>
  <c r="BD300" i="29"/>
  <c r="BD299" i="29"/>
  <c r="BD298" i="29"/>
  <c r="BD297" i="29"/>
  <c r="BD296" i="29"/>
  <c r="BD294" i="29"/>
  <c r="BD293" i="29"/>
  <c r="BD292" i="29"/>
  <c r="BD291" i="29"/>
  <c r="BD290" i="29"/>
  <c r="BD289" i="29"/>
  <c r="BD288" i="29"/>
  <c r="BD287" i="29"/>
  <c r="BD286" i="29"/>
  <c r="BD285" i="29"/>
  <c r="BD284" i="29"/>
  <c r="BD283" i="29"/>
  <c r="BD282" i="29"/>
  <c r="BD281" i="29"/>
  <c r="BD279" i="29"/>
  <c r="BD278" i="29"/>
  <c r="BD276" i="29"/>
  <c r="BD275" i="29"/>
  <c r="BD274" i="29"/>
  <c r="BD273" i="29"/>
  <c r="BD272" i="29"/>
  <c r="BD271" i="29"/>
  <c r="BD270" i="29"/>
  <c r="BD269" i="29"/>
  <c r="BD268" i="29"/>
  <c r="BD266" i="29"/>
  <c r="BD265" i="29"/>
  <c r="BD264" i="29"/>
  <c r="BD263" i="29"/>
  <c r="BD262" i="29"/>
  <c r="BD260" i="29"/>
  <c r="BD259" i="29"/>
  <c r="BD258" i="29"/>
  <c r="BD257" i="29"/>
  <c r="BD256" i="29"/>
  <c r="BD255" i="29"/>
  <c r="BD254" i="29"/>
  <c r="BD253" i="29"/>
  <c r="BD252" i="29"/>
  <c r="BD251" i="29"/>
  <c r="BD250" i="29"/>
  <c r="BD249" i="29"/>
  <c r="BD248" i="29"/>
  <c r="BD247" i="29"/>
  <c r="BD246" i="29"/>
  <c r="BD244" i="29"/>
  <c r="BD243" i="29"/>
  <c r="BD242" i="29"/>
  <c r="BD241" i="29"/>
  <c r="BD240" i="29"/>
  <c r="BD239" i="29"/>
  <c r="BD238" i="29"/>
  <c r="BD237" i="29"/>
  <c r="BD236" i="29"/>
  <c r="BD234" i="29"/>
  <c r="BD233" i="29"/>
  <c r="BD232" i="29"/>
  <c r="BD231" i="29"/>
  <c r="BD230" i="29"/>
  <c r="BD229" i="29"/>
  <c r="BD228" i="29"/>
  <c r="BD227" i="29"/>
  <c r="BD226" i="29"/>
  <c r="BD225" i="29"/>
  <c r="BD224" i="29"/>
  <c r="BD222" i="29"/>
  <c r="BD221" i="29"/>
  <c r="BD220" i="29"/>
  <c r="BD219" i="29"/>
  <c r="BD218" i="29"/>
  <c r="BD217" i="29"/>
  <c r="BD216" i="29"/>
  <c r="BD215" i="29"/>
  <c r="BD214" i="29"/>
  <c r="BD213" i="29"/>
  <c r="BD212" i="29"/>
  <c r="BD211" i="29"/>
  <c r="BD209" i="29"/>
  <c r="BD208" i="29"/>
  <c r="BD207" i="29"/>
  <c r="BD206" i="29"/>
  <c r="BD205" i="29"/>
  <c r="BD204" i="29"/>
  <c r="BD203" i="29"/>
  <c r="BD201" i="29"/>
  <c r="BD198" i="29"/>
  <c r="BD195" i="29"/>
  <c r="BD194" i="29"/>
  <c r="BD193" i="29"/>
  <c r="BD192" i="29"/>
  <c r="BD191" i="29"/>
  <c r="BD190" i="29"/>
  <c r="BD189" i="29"/>
  <c r="BD188" i="29"/>
  <c r="BD187" i="29"/>
  <c r="BD186" i="29"/>
  <c r="BD185" i="29"/>
  <c r="BD184" i="29"/>
  <c r="BD183" i="29"/>
  <c r="BD181" i="29"/>
  <c r="BD180" i="29"/>
  <c r="BD178" i="29"/>
  <c r="BD177" i="29"/>
  <c r="BD176" i="29"/>
  <c r="BD171" i="29"/>
  <c r="BD170" i="29"/>
  <c r="BD169" i="29"/>
  <c r="BD168" i="29"/>
  <c r="BD167" i="29"/>
  <c r="BD166" i="29"/>
  <c r="BD165" i="29"/>
  <c r="BD164" i="29"/>
  <c r="BD163" i="29"/>
  <c r="BD162" i="29"/>
  <c r="BD161" i="29"/>
  <c r="BD160" i="29"/>
  <c r="BD159" i="29"/>
  <c r="BD158" i="29"/>
  <c r="BD157" i="29"/>
  <c r="BD156" i="29"/>
  <c r="BD155" i="29"/>
  <c r="BD154" i="29"/>
  <c r="BD153" i="29"/>
  <c r="BD152" i="29"/>
  <c r="BD151" i="29"/>
  <c r="BD148" i="29"/>
  <c r="BD147" i="29"/>
  <c r="BD145" i="29"/>
  <c r="BD143" i="29"/>
  <c r="BD142" i="29"/>
  <c r="BD141" i="29"/>
  <c r="BD140" i="29"/>
  <c r="BD136" i="29"/>
  <c r="BD135" i="29"/>
  <c r="BD134" i="29"/>
  <c r="BD133" i="29"/>
  <c r="BD131" i="29"/>
  <c r="BD130" i="29"/>
  <c r="BD129" i="29"/>
  <c r="BD128" i="29"/>
  <c r="BD127" i="29"/>
  <c r="BD126" i="29"/>
  <c r="BD125" i="29"/>
  <c r="BD124" i="29"/>
  <c r="BD123" i="29"/>
  <c r="BD121" i="29"/>
  <c r="BD117" i="29"/>
  <c r="BD114" i="29"/>
  <c r="BD112" i="29"/>
  <c r="BD111" i="29"/>
  <c r="BD110" i="29"/>
  <c r="BD109" i="29"/>
  <c r="BD108" i="29"/>
  <c r="BD103" i="29"/>
  <c r="BD102" i="29"/>
  <c r="BD100" i="29"/>
  <c r="BD99" i="29"/>
  <c r="BD98" i="29"/>
  <c r="BD96" i="29"/>
  <c r="BD95" i="29"/>
  <c r="BD93" i="29"/>
  <c r="BD92" i="29"/>
  <c r="BD91" i="29"/>
  <c r="BD90" i="29"/>
  <c r="BD89" i="29"/>
  <c r="BD87" i="29"/>
  <c r="BD86" i="29"/>
  <c r="BD85" i="29"/>
  <c r="BD84" i="29"/>
  <c r="BD83" i="29"/>
  <c r="BD82" i="29"/>
  <c r="BD81" i="29"/>
  <c r="BD79" i="29"/>
  <c r="BD78" i="29"/>
  <c r="BD77" i="29"/>
  <c r="BD76" i="29"/>
  <c r="BD75" i="29"/>
  <c r="BD74" i="29"/>
  <c r="BD72" i="29"/>
  <c r="BD71" i="29"/>
  <c r="BD70" i="29"/>
  <c r="BD69" i="29"/>
  <c r="BD68" i="29"/>
  <c r="BD67" i="29"/>
  <c r="BD66" i="29"/>
  <c r="BD65" i="29"/>
  <c r="BD64" i="29"/>
  <c r="BD63" i="29"/>
  <c r="BD62" i="29"/>
  <c r="BD61" i="29"/>
  <c r="BD60" i="29"/>
  <c r="BD59" i="29"/>
  <c r="BD58" i="29"/>
  <c r="BD57" i="29"/>
  <c r="BD56" i="29"/>
  <c r="BD55" i="29"/>
  <c r="BD54" i="29"/>
  <c r="BD53" i="29"/>
  <c r="BD52" i="29"/>
  <c r="BD51" i="29"/>
  <c r="BD50" i="29"/>
  <c r="BD48" i="29"/>
  <c r="BD47" i="29"/>
  <c r="BD46" i="29"/>
  <c r="BD45" i="29"/>
  <c r="BD43" i="29"/>
  <c r="BD42" i="29"/>
  <c r="BD40" i="29"/>
  <c r="BD39" i="29"/>
  <c r="BD38" i="29"/>
  <c r="BD36" i="29"/>
  <c r="BD35" i="29"/>
  <c r="BD33" i="29"/>
  <c r="BD32" i="29"/>
  <c r="BD31" i="29"/>
  <c r="BD30" i="29"/>
  <c r="BD29" i="29"/>
  <c r="BD28" i="29"/>
  <c r="BD27" i="29"/>
  <c r="BD26" i="29"/>
  <c r="BD25" i="29"/>
  <c r="BD24" i="29"/>
  <c r="BD23" i="29"/>
  <c r="BD22" i="29"/>
  <c r="BD21" i="29"/>
  <c r="BD20" i="29"/>
  <c r="BD19" i="29"/>
  <c r="BD17" i="29"/>
  <c r="BD16" i="29"/>
  <c r="BD15" i="29"/>
  <c r="BD14" i="29"/>
  <c r="BD13" i="29"/>
  <c r="BD12" i="29"/>
  <c r="BD11" i="29"/>
  <c r="BD10" i="29"/>
  <c r="BD9" i="29"/>
  <c r="BC9" i="29"/>
  <c r="AO453" i="29" l="1"/>
  <c r="AO91" i="29"/>
  <c r="AD544" i="29" l="1"/>
  <c r="AP542" i="29" l="1"/>
  <c r="AP541" i="29"/>
  <c r="AP540" i="29"/>
  <c r="AP538" i="29"/>
  <c r="AP537" i="29"/>
  <c r="AP536" i="29"/>
  <c r="AP535" i="29"/>
  <c r="AP534" i="29"/>
  <c r="AP533" i="29"/>
  <c r="AP532" i="29"/>
  <c r="AP531" i="29"/>
  <c r="AP530" i="29"/>
  <c r="AP529" i="29"/>
  <c r="AP528" i="29"/>
  <c r="AP527" i="29"/>
  <c r="AP526" i="29"/>
  <c r="AP525" i="29"/>
  <c r="AP524" i="29"/>
  <c r="AP523" i="29"/>
  <c r="AP520" i="29"/>
  <c r="AP519" i="29"/>
  <c r="AP518" i="29"/>
  <c r="AP517" i="29"/>
  <c r="AP516" i="29"/>
  <c r="AP515" i="29"/>
  <c r="AP514" i="29"/>
  <c r="AP513" i="29"/>
  <c r="AP512" i="29"/>
  <c r="AP511" i="29"/>
  <c r="AP510" i="29"/>
  <c r="AP509" i="29"/>
  <c r="AP508" i="29"/>
  <c r="AP507" i="29"/>
  <c r="AP506" i="29"/>
  <c r="AP505" i="29"/>
  <c r="AP504" i="29"/>
  <c r="AP502" i="29"/>
  <c r="AP501" i="29"/>
  <c r="AP500" i="29"/>
  <c r="AP499" i="29"/>
  <c r="AP498" i="29"/>
  <c r="AP497" i="29"/>
  <c r="AP496" i="29"/>
  <c r="AP495" i="29"/>
  <c r="AP494" i="29"/>
  <c r="AP492" i="29"/>
  <c r="AP491" i="29"/>
  <c r="AP490" i="29"/>
  <c r="AP489" i="29"/>
  <c r="AP488" i="29"/>
  <c r="AP487" i="29"/>
  <c r="AP486" i="29"/>
  <c r="AP484" i="29"/>
  <c r="AP483" i="29"/>
  <c r="AP481" i="29"/>
  <c r="AP479" i="29"/>
  <c r="AP478" i="29"/>
  <c r="AP477" i="29"/>
  <c r="AP476" i="29"/>
  <c r="AP475" i="29"/>
  <c r="AP474" i="29"/>
  <c r="AP473" i="29"/>
  <c r="AP472" i="29"/>
  <c r="AP471" i="29"/>
  <c r="AP470" i="29"/>
  <c r="AP469" i="29"/>
  <c r="AP468" i="29"/>
  <c r="AP467" i="29"/>
  <c r="AP466" i="29"/>
  <c r="AP465" i="29"/>
  <c r="AP464" i="29"/>
  <c r="AP463" i="29"/>
  <c r="AP462" i="29"/>
  <c r="AP460" i="29"/>
  <c r="AP458" i="29"/>
  <c r="AP457" i="29"/>
  <c r="AP456" i="29"/>
  <c r="AP455" i="29"/>
  <c r="AP454" i="29"/>
  <c r="AP453" i="29"/>
  <c r="AP452" i="29"/>
  <c r="AP451" i="29"/>
  <c r="AP450" i="29"/>
  <c r="AP449" i="29"/>
  <c r="AP448" i="29"/>
  <c r="AP447" i="29"/>
  <c r="AP444" i="29"/>
  <c r="AP438" i="29"/>
  <c r="AP437" i="29"/>
  <c r="AP436" i="29"/>
  <c r="AP435" i="29"/>
  <c r="AP434" i="29"/>
  <c r="AP433" i="29"/>
  <c r="AP432" i="29"/>
  <c r="AP431" i="29"/>
  <c r="AP430" i="29"/>
  <c r="AP429" i="29"/>
  <c r="AP428" i="29"/>
  <c r="AP427" i="29"/>
  <c r="AP426" i="29"/>
  <c r="AP424" i="29"/>
  <c r="AP423" i="29"/>
  <c r="AP422" i="29"/>
  <c r="AP418" i="29"/>
  <c r="AP417" i="29"/>
  <c r="AP414" i="29"/>
  <c r="AP409" i="29"/>
  <c r="AP408" i="29"/>
  <c r="AP407" i="29"/>
  <c r="AP406" i="29"/>
  <c r="AP405" i="29"/>
  <c r="AP400" i="29"/>
  <c r="AP399" i="29"/>
  <c r="AP398" i="29"/>
  <c r="AP397" i="29"/>
  <c r="AP396" i="29"/>
  <c r="AP395" i="29"/>
  <c r="AP393" i="29"/>
  <c r="AP391" i="29"/>
  <c r="AP389" i="29"/>
  <c r="AP388" i="29"/>
  <c r="AP387" i="29"/>
  <c r="AP386" i="29"/>
  <c r="AP385" i="29"/>
  <c r="AP384" i="29"/>
  <c r="AP379" i="29"/>
  <c r="AP378" i="29"/>
  <c r="AP377" i="29"/>
  <c r="AP375" i="29"/>
  <c r="AP374" i="29"/>
  <c r="AP373" i="29"/>
  <c r="AP372" i="29"/>
  <c r="AP371" i="29"/>
  <c r="AP370" i="29"/>
  <c r="AP369" i="29"/>
  <c r="AP368" i="29"/>
  <c r="AP367" i="29"/>
  <c r="AP365" i="29"/>
  <c r="AP364" i="29"/>
  <c r="AP363" i="29"/>
  <c r="AP362" i="29"/>
  <c r="AP361" i="29"/>
  <c r="AP360" i="29"/>
  <c r="AP359" i="29"/>
  <c r="AP354" i="29"/>
  <c r="AP352" i="29"/>
  <c r="AP351" i="29"/>
  <c r="AP350" i="29"/>
  <c r="AP349" i="29"/>
  <c r="AP348" i="29"/>
  <c r="AP347" i="29"/>
  <c r="AP346" i="29"/>
  <c r="AP345" i="29"/>
  <c r="AP343" i="29"/>
  <c r="AP342" i="29"/>
  <c r="AP341" i="29"/>
  <c r="AP340" i="29"/>
  <c r="AP339" i="29"/>
  <c r="AP337" i="29"/>
  <c r="AP335" i="29"/>
  <c r="AP334" i="29"/>
  <c r="AP332" i="29"/>
  <c r="AP331" i="29"/>
  <c r="AP330" i="29"/>
  <c r="AP328" i="29"/>
  <c r="AP327" i="29"/>
  <c r="AP326" i="29"/>
  <c r="AP325" i="29"/>
  <c r="AP323" i="29"/>
  <c r="AP322" i="29"/>
  <c r="AP321" i="29"/>
  <c r="AP320" i="29"/>
  <c r="AP312" i="29"/>
  <c r="AP311" i="29"/>
  <c r="AP310" i="29"/>
  <c r="AP309" i="29"/>
  <c r="AP308" i="29"/>
  <c r="AP307" i="29"/>
  <c r="AP306" i="29"/>
  <c r="AP305" i="29"/>
  <c r="AP304" i="29"/>
  <c r="AP303" i="29"/>
  <c r="AP302" i="29"/>
  <c r="AP296" i="29"/>
  <c r="AP289" i="29"/>
  <c r="AP288" i="29"/>
  <c r="AP287" i="29"/>
  <c r="AP286" i="29"/>
  <c r="AP285" i="29"/>
  <c r="AP284" i="29"/>
  <c r="AP283" i="29"/>
  <c r="AP282" i="29"/>
  <c r="AP281" i="29"/>
  <c r="AP279" i="29"/>
  <c r="AP278" i="29"/>
  <c r="AP272" i="29"/>
  <c r="AP271" i="29"/>
  <c r="AP270" i="29"/>
  <c r="AP269" i="29"/>
  <c r="AP268" i="29"/>
  <c r="AP266" i="29"/>
  <c r="AP265" i="29"/>
  <c r="AP264" i="29"/>
  <c r="AP263" i="29"/>
  <c r="AP262" i="29"/>
  <c r="AP253" i="29"/>
  <c r="AP252" i="29"/>
  <c r="AP251" i="29"/>
  <c r="AP250" i="29"/>
  <c r="AP249" i="29"/>
  <c r="AP248" i="29"/>
  <c r="AP247" i="29"/>
  <c r="AP246" i="29"/>
  <c r="AP241" i="29"/>
  <c r="AP240" i="29"/>
  <c r="AP239" i="29"/>
  <c r="AP238" i="29"/>
  <c r="AP237" i="29"/>
  <c r="AP236" i="29"/>
  <c r="AP234" i="29"/>
  <c r="AP233" i="29"/>
  <c r="AP232" i="29"/>
  <c r="AP231" i="29"/>
  <c r="AP230" i="29"/>
  <c r="AP229" i="29"/>
  <c r="AP228" i="29"/>
  <c r="AP227" i="29"/>
  <c r="AP226" i="29"/>
  <c r="AP225" i="29"/>
  <c r="AP224" i="29"/>
  <c r="AP219" i="29"/>
  <c r="AP218" i="29"/>
  <c r="AP217" i="29"/>
  <c r="AP216" i="29"/>
  <c r="AP215" i="29"/>
  <c r="AP214" i="29"/>
  <c r="AP213" i="29"/>
  <c r="AP212" i="29"/>
  <c r="AP211" i="29"/>
  <c r="AP209" i="29"/>
  <c r="AP208" i="29"/>
  <c r="AP207" i="29"/>
  <c r="AP206" i="29"/>
  <c r="AP205" i="29"/>
  <c r="AP204" i="29"/>
  <c r="AP203" i="29"/>
  <c r="AP201" i="29"/>
  <c r="AP198" i="29"/>
  <c r="AP195" i="29"/>
  <c r="AP194" i="29"/>
  <c r="AP193" i="29"/>
  <c r="AP192" i="29"/>
  <c r="AP191" i="29"/>
  <c r="AP190" i="29"/>
  <c r="AP189" i="29"/>
  <c r="AP188" i="29"/>
  <c r="AP187" i="29"/>
  <c r="AP186" i="29"/>
  <c r="AP185" i="29"/>
  <c r="AP184" i="29"/>
  <c r="AP183" i="29"/>
  <c r="AP181" i="29"/>
  <c r="AP180" i="29"/>
  <c r="AP171" i="29"/>
  <c r="AP170" i="29"/>
  <c r="AP169" i="29"/>
  <c r="AP168" i="29"/>
  <c r="AP167" i="29"/>
  <c r="AP166" i="29"/>
  <c r="AP165" i="29"/>
  <c r="AP164" i="29"/>
  <c r="AP163" i="29"/>
  <c r="AP162" i="29"/>
  <c r="AP161" i="29"/>
  <c r="AP160" i="29"/>
  <c r="AP159" i="29"/>
  <c r="AP158" i="29"/>
  <c r="AP157" i="29"/>
  <c r="AP156" i="29"/>
  <c r="AP155" i="29"/>
  <c r="AP154" i="29"/>
  <c r="AP153" i="29"/>
  <c r="AP152" i="29"/>
  <c r="AP151" i="29"/>
  <c r="AP148" i="29"/>
  <c r="AP147" i="29"/>
  <c r="AP145" i="29"/>
  <c r="AP143" i="29"/>
  <c r="AP142" i="29"/>
  <c r="AP141" i="29"/>
  <c r="AP140" i="29"/>
  <c r="AP136" i="29"/>
  <c r="AP135" i="29"/>
  <c r="AP134" i="29"/>
  <c r="AP133" i="29"/>
  <c r="AP131" i="29"/>
  <c r="AP130" i="29"/>
  <c r="AP129" i="29"/>
  <c r="AP128" i="29"/>
  <c r="AP127" i="29"/>
  <c r="AP126" i="29"/>
  <c r="AP125" i="29"/>
  <c r="AP124" i="29"/>
  <c r="AP123" i="29"/>
  <c r="AP121" i="29"/>
  <c r="AP117" i="29"/>
  <c r="AP114" i="29"/>
  <c r="AP112" i="29"/>
  <c r="AP111" i="29"/>
  <c r="AP110" i="29"/>
  <c r="AP109" i="29"/>
  <c r="AP108" i="29"/>
  <c r="AP103" i="29"/>
  <c r="AP102" i="29"/>
  <c r="AP100" i="29"/>
  <c r="AP99" i="29"/>
  <c r="AP98" i="29"/>
  <c r="AP96" i="29"/>
  <c r="AP95" i="29"/>
  <c r="AP93" i="29"/>
  <c r="AP92" i="29"/>
  <c r="AP91" i="29"/>
  <c r="AP90" i="29"/>
  <c r="AP89" i="29"/>
  <c r="AP87" i="29"/>
  <c r="AP86" i="29"/>
  <c r="AP85" i="29"/>
  <c r="AP84" i="29"/>
  <c r="AP83" i="29"/>
  <c r="AP82" i="29"/>
  <c r="AP81" i="29"/>
  <c r="AP79" i="29"/>
  <c r="AP78" i="29"/>
  <c r="AP77" i="29"/>
  <c r="AP76" i="29"/>
  <c r="AP75" i="29"/>
  <c r="AP74" i="29"/>
  <c r="AP72" i="29"/>
  <c r="AP71" i="29"/>
  <c r="AP70" i="29"/>
  <c r="AP69" i="29"/>
  <c r="AP68" i="29"/>
  <c r="AP67" i="29"/>
  <c r="AP66" i="29"/>
  <c r="AP65" i="29"/>
  <c r="AP64" i="29"/>
  <c r="AP63" i="29"/>
  <c r="AP62" i="29"/>
  <c r="AP61" i="29"/>
  <c r="AP60" i="29"/>
  <c r="AP59" i="29"/>
  <c r="AP58" i="29"/>
  <c r="AP57" i="29"/>
  <c r="AP56" i="29"/>
  <c r="AP55" i="29"/>
  <c r="AP54" i="29"/>
  <c r="AP53" i="29"/>
  <c r="AP52" i="29"/>
  <c r="AP51" i="29"/>
  <c r="AP50" i="29"/>
  <c r="AP48" i="29"/>
  <c r="AP47" i="29"/>
  <c r="AP46" i="29"/>
  <c r="AP45" i="29"/>
  <c r="AP43" i="29"/>
  <c r="AP42" i="29"/>
  <c r="AP40" i="29"/>
  <c r="AP39" i="29"/>
  <c r="AP36" i="29"/>
  <c r="AP35" i="29"/>
  <c r="AP33" i="29"/>
  <c r="AP32" i="29"/>
  <c r="AP31" i="29"/>
  <c r="AP30" i="29"/>
  <c r="AP29" i="29"/>
  <c r="AP28" i="29"/>
  <c r="AP27" i="29"/>
  <c r="AP26" i="29"/>
  <c r="AP25" i="29"/>
  <c r="AP24" i="29"/>
  <c r="AP23" i="29"/>
  <c r="AP22" i="29"/>
  <c r="AP21" i="29"/>
  <c r="AP20" i="29"/>
  <c r="AP19" i="29"/>
  <c r="AP17" i="29"/>
  <c r="AP16" i="29"/>
  <c r="AP15" i="29"/>
  <c r="AP14" i="29"/>
  <c r="AP13" i="29"/>
  <c r="AP12" i="29"/>
  <c r="AP11" i="29"/>
  <c r="AP10" i="29"/>
  <c r="AP9" i="29"/>
  <c r="AO542" i="29"/>
  <c r="AO541" i="29"/>
  <c r="AO540" i="29"/>
  <c r="AO538" i="29"/>
  <c r="AO537" i="29"/>
  <c r="AO536" i="29"/>
  <c r="AO535" i="29"/>
  <c r="AO534" i="29"/>
  <c r="AO533" i="29"/>
  <c r="AO532" i="29"/>
  <c r="AO531" i="29"/>
  <c r="AO530" i="29"/>
  <c r="AO529" i="29"/>
  <c r="AO528" i="29"/>
  <c r="AO527" i="29"/>
  <c r="AO526" i="29"/>
  <c r="AO525" i="29"/>
  <c r="AO524" i="29"/>
  <c r="AO523" i="29"/>
  <c r="AO520" i="29"/>
  <c r="AO519" i="29"/>
  <c r="AO518" i="29"/>
  <c r="AO517" i="29"/>
  <c r="AO516" i="29"/>
  <c r="AO515" i="29"/>
  <c r="AO514" i="29"/>
  <c r="AO513" i="29"/>
  <c r="AO512" i="29"/>
  <c r="AO511" i="29"/>
  <c r="AO510" i="29"/>
  <c r="AO509" i="29"/>
  <c r="AO508" i="29"/>
  <c r="AO507" i="29"/>
  <c r="AO506" i="29"/>
  <c r="AO505" i="29"/>
  <c r="AO504" i="29"/>
  <c r="AO502" i="29"/>
  <c r="AO501" i="29"/>
  <c r="AO500" i="29"/>
  <c r="AO499" i="29"/>
  <c r="AO498" i="29"/>
  <c r="AO497" i="29"/>
  <c r="AO496" i="29"/>
  <c r="AO495" i="29"/>
  <c r="AO494" i="29"/>
  <c r="AO492" i="29"/>
  <c r="AO491" i="29"/>
  <c r="AO490" i="29"/>
  <c r="AO489" i="29"/>
  <c r="AO488" i="29"/>
  <c r="AO487" i="29"/>
  <c r="AO486" i="29"/>
  <c r="AO484" i="29"/>
  <c r="AO483" i="29"/>
  <c r="AO481" i="29"/>
  <c r="AO479" i="29"/>
  <c r="AO478" i="29"/>
  <c r="AO477" i="29"/>
  <c r="AO476" i="29"/>
  <c r="AO475" i="29"/>
  <c r="AO474" i="29"/>
  <c r="AO473" i="29"/>
  <c r="AO472" i="29"/>
  <c r="AO471" i="29"/>
  <c r="AO470" i="29"/>
  <c r="AO469" i="29"/>
  <c r="AO468" i="29"/>
  <c r="AO467" i="29"/>
  <c r="AO466" i="29"/>
  <c r="AO465" i="29"/>
  <c r="AO464" i="29"/>
  <c r="AO463" i="29"/>
  <c r="AO462" i="29"/>
  <c r="AO460" i="29"/>
  <c r="AO458" i="29"/>
  <c r="AO457" i="29"/>
  <c r="AO456" i="29"/>
  <c r="AO455" i="29"/>
  <c r="AO454" i="29"/>
  <c r="AO452" i="29"/>
  <c r="AO451" i="29"/>
  <c r="AO450" i="29"/>
  <c r="AO449" i="29"/>
  <c r="AO448" i="29"/>
  <c r="AO447" i="29"/>
  <c r="AO444" i="29"/>
  <c r="AO438" i="29"/>
  <c r="AO437" i="29"/>
  <c r="AO436" i="29"/>
  <c r="AO435" i="29"/>
  <c r="AO434" i="29"/>
  <c r="AO433" i="29"/>
  <c r="AO432" i="29"/>
  <c r="AO431" i="29"/>
  <c r="AO430" i="29"/>
  <c r="AO429" i="29"/>
  <c r="AO428" i="29"/>
  <c r="AO427" i="29"/>
  <c r="AO426" i="29"/>
  <c r="AO424" i="29"/>
  <c r="AO423" i="29"/>
  <c r="AO422" i="29"/>
  <c r="AO418" i="29"/>
  <c r="AO417" i="29"/>
  <c r="AO414" i="29"/>
  <c r="AO409" i="29"/>
  <c r="AO408" i="29"/>
  <c r="AO407" i="29"/>
  <c r="AO406" i="29"/>
  <c r="AO405" i="29"/>
  <c r="AO400" i="29"/>
  <c r="AO399" i="29"/>
  <c r="AO398" i="29"/>
  <c r="AO397" i="29"/>
  <c r="AO396" i="29"/>
  <c r="AO395" i="29"/>
  <c r="AO393" i="29"/>
  <c r="AO391" i="29"/>
  <c r="AO389" i="29"/>
  <c r="AO388" i="29"/>
  <c r="AO387" i="29"/>
  <c r="AO386" i="29"/>
  <c r="AO385" i="29"/>
  <c r="AO384" i="29"/>
  <c r="AO379" i="29"/>
  <c r="AO378" i="29"/>
  <c r="AO377" i="29"/>
  <c r="AO375" i="29"/>
  <c r="AO374" i="29"/>
  <c r="AO373" i="29"/>
  <c r="AO372" i="29"/>
  <c r="AO371" i="29"/>
  <c r="AO370" i="29"/>
  <c r="AO369" i="29"/>
  <c r="AO368" i="29"/>
  <c r="AO367" i="29"/>
  <c r="AO365" i="29"/>
  <c r="AO364" i="29"/>
  <c r="AO363" i="29"/>
  <c r="AO362" i="29"/>
  <c r="AO361" i="29"/>
  <c r="AO360" i="29"/>
  <c r="AO359" i="29"/>
  <c r="AO354" i="29"/>
  <c r="AO352" i="29"/>
  <c r="AO351" i="29"/>
  <c r="AO350" i="29"/>
  <c r="AO349" i="29"/>
  <c r="AO348" i="29"/>
  <c r="AO347" i="29"/>
  <c r="AO346" i="29"/>
  <c r="AO345" i="29"/>
  <c r="AO343" i="29"/>
  <c r="AO342" i="29"/>
  <c r="AO341" i="29"/>
  <c r="AO340" i="29"/>
  <c r="AO339" i="29"/>
  <c r="AO337" i="29"/>
  <c r="AO335" i="29"/>
  <c r="AO334" i="29"/>
  <c r="AO332" i="29"/>
  <c r="AO331" i="29"/>
  <c r="AO330" i="29"/>
  <c r="AO328" i="29"/>
  <c r="AO327" i="29"/>
  <c r="AO326" i="29"/>
  <c r="AO325" i="29"/>
  <c r="AO323" i="29"/>
  <c r="AO322" i="29"/>
  <c r="AO321" i="29"/>
  <c r="AO320" i="29"/>
  <c r="AO312" i="29"/>
  <c r="AO311" i="29"/>
  <c r="AO310" i="29"/>
  <c r="AO309" i="29"/>
  <c r="AO308" i="29"/>
  <c r="AO307" i="29"/>
  <c r="AO306" i="29"/>
  <c r="AO305" i="29"/>
  <c r="AO304" i="29"/>
  <c r="AO303" i="29"/>
  <c r="AO302" i="29"/>
  <c r="AO296" i="29"/>
  <c r="AO289" i="29"/>
  <c r="AO288" i="29"/>
  <c r="AO287" i="29"/>
  <c r="AO286" i="29"/>
  <c r="AO285" i="29"/>
  <c r="AO284" i="29"/>
  <c r="AO283" i="29"/>
  <c r="AO282" i="29"/>
  <c r="AO281" i="29"/>
  <c r="AO279" i="29"/>
  <c r="AO278" i="29"/>
  <c r="AO272" i="29"/>
  <c r="AO271" i="29"/>
  <c r="AO270" i="29"/>
  <c r="AO269" i="29"/>
  <c r="AO268" i="29"/>
  <c r="AO266" i="29"/>
  <c r="AO265" i="29"/>
  <c r="AO264" i="29"/>
  <c r="AO263" i="29"/>
  <c r="AO262" i="29"/>
  <c r="AO253" i="29"/>
  <c r="AO252" i="29"/>
  <c r="AO251" i="29"/>
  <c r="AO250" i="29"/>
  <c r="AO249" i="29"/>
  <c r="AO248" i="29"/>
  <c r="AO247" i="29"/>
  <c r="AO246" i="29"/>
  <c r="AO241" i="29"/>
  <c r="AO240" i="29"/>
  <c r="AO239" i="29"/>
  <c r="AO238" i="29"/>
  <c r="AO237" i="29"/>
  <c r="AO236" i="29"/>
  <c r="AO234" i="29"/>
  <c r="AO233" i="29"/>
  <c r="AO232" i="29"/>
  <c r="AO231" i="29"/>
  <c r="AO230" i="29"/>
  <c r="AO229" i="29"/>
  <c r="AO228" i="29"/>
  <c r="AO227" i="29"/>
  <c r="AO226" i="29"/>
  <c r="AO225" i="29"/>
  <c r="AO224" i="29"/>
  <c r="AO219" i="29"/>
  <c r="AO218" i="29"/>
  <c r="AO217" i="29"/>
  <c r="AO216" i="29"/>
  <c r="AO215" i="29"/>
  <c r="AO214" i="29"/>
  <c r="AO213" i="29"/>
  <c r="AO212" i="29"/>
  <c r="AO211" i="29"/>
  <c r="AO209" i="29"/>
  <c r="AO208" i="29"/>
  <c r="AO207" i="29"/>
  <c r="AO206" i="29"/>
  <c r="AO205" i="29"/>
  <c r="AO204" i="29"/>
  <c r="AO203" i="29"/>
  <c r="AO201" i="29"/>
  <c r="AO198" i="29"/>
  <c r="AO195" i="29"/>
  <c r="AO194" i="29"/>
  <c r="AO193" i="29"/>
  <c r="AO192" i="29"/>
  <c r="AO191" i="29"/>
  <c r="AO190" i="29"/>
  <c r="AO189" i="29"/>
  <c r="AO188" i="29"/>
  <c r="AO187" i="29"/>
  <c r="AO186" i="29"/>
  <c r="AO185" i="29"/>
  <c r="AO184" i="29"/>
  <c r="AO183" i="29"/>
  <c r="AO181" i="29"/>
  <c r="AO180" i="29"/>
  <c r="AO171" i="29"/>
  <c r="AO170" i="29"/>
  <c r="AO169" i="29"/>
  <c r="AO168" i="29"/>
  <c r="AO167" i="29"/>
  <c r="AO166" i="29"/>
  <c r="AO165" i="29"/>
  <c r="AO164" i="29"/>
  <c r="AO163" i="29"/>
  <c r="AO162" i="29"/>
  <c r="AO161" i="29"/>
  <c r="AO160" i="29"/>
  <c r="AO159" i="29"/>
  <c r="AO158" i="29"/>
  <c r="AO157" i="29"/>
  <c r="AO156" i="29"/>
  <c r="AO155" i="29"/>
  <c r="AO154" i="29"/>
  <c r="AO153" i="29"/>
  <c r="AO152" i="29"/>
  <c r="AO151" i="29"/>
  <c r="AO148" i="29"/>
  <c r="AO147" i="29"/>
  <c r="AO145" i="29"/>
  <c r="AO143" i="29"/>
  <c r="AO142" i="29"/>
  <c r="AO141" i="29"/>
  <c r="AO140" i="29"/>
  <c r="AO136" i="29"/>
  <c r="AO135" i="29"/>
  <c r="AO134" i="29"/>
  <c r="AO133" i="29"/>
  <c r="AO131" i="29"/>
  <c r="AO130" i="29"/>
  <c r="AO129" i="29"/>
  <c r="AO128" i="29"/>
  <c r="AO127" i="29"/>
  <c r="AO126" i="29"/>
  <c r="AO125" i="29"/>
  <c r="AO124" i="29"/>
  <c r="AO123" i="29"/>
  <c r="AO121" i="29"/>
  <c r="AO117" i="29"/>
  <c r="AO114" i="29"/>
  <c r="AO112" i="29"/>
  <c r="AO111" i="29"/>
  <c r="AO110" i="29"/>
  <c r="AO109" i="29"/>
  <c r="AO108" i="29"/>
  <c r="AO103" i="29"/>
  <c r="AO102" i="29"/>
  <c r="AO100" i="29"/>
  <c r="AO99" i="29"/>
  <c r="AO98" i="29"/>
  <c r="AO96" i="29"/>
  <c r="AO95" i="29"/>
  <c r="AO93" i="29"/>
  <c r="AO92" i="29"/>
  <c r="AO90" i="29"/>
  <c r="AO89" i="29"/>
  <c r="AO87" i="29"/>
  <c r="AO86" i="29"/>
  <c r="AO85" i="29"/>
  <c r="AO84" i="29"/>
  <c r="AO83" i="29"/>
  <c r="AO82" i="29"/>
  <c r="AO81" i="29"/>
  <c r="AO79" i="29"/>
  <c r="AO78" i="29"/>
  <c r="AO77" i="29"/>
  <c r="AO76" i="29"/>
  <c r="AO75" i="29"/>
  <c r="AO74" i="29"/>
  <c r="AO72" i="29"/>
  <c r="AO71" i="29"/>
  <c r="AO70" i="29"/>
  <c r="AO69" i="29"/>
  <c r="AO68" i="29"/>
  <c r="AO67" i="29"/>
  <c r="AO66" i="29"/>
  <c r="AO65" i="29"/>
  <c r="AO64" i="29"/>
  <c r="AO63" i="29"/>
  <c r="AO62" i="29"/>
  <c r="AO61" i="29"/>
  <c r="AO60" i="29"/>
  <c r="AO59" i="29"/>
  <c r="AO58" i="29"/>
  <c r="AO57" i="29"/>
  <c r="AO56" i="29"/>
  <c r="AO55" i="29"/>
  <c r="AO54" i="29"/>
  <c r="AO53" i="29"/>
  <c r="AO52" i="29"/>
  <c r="AO51" i="29"/>
  <c r="AO50" i="29"/>
  <c r="AO48" i="29"/>
  <c r="AO47" i="29"/>
  <c r="AO46" i="29"/>
  <c r="AO45" i="29"/>
  <c r="AO43" i="29"/>
  <c r="AO42" i="29"/>
  <c r="AO40" i="29"/>
  <c r="AO39" i="29"/>
  <c r="AO38" i="29"/>
  <c r="AO36" i="29"/>
  <c r="AO35" i="29"/>
  <c r="AO33" i="29"/>
  <c r="AO32" i="29"/>
  <c r="AO31" i="29"/>
  <c r="AO30" i="29"/>
  <c r="AO29" i="29"/>
  <c r="AO28" i="29"/>
  <c r="AO27" i="29"/>
  <c r="AO26" i="29"/>
  <c r="AO25" i="29"/>
  <c r="AO24" i="29"/>
  <c r="AO23" i="29"/>
  <c r="AO22" i="29"/>
  <c r="AO21" i="29"/>
  <c r="AO20" i="29"/>
  <c r="AO19" i="29"/>
  <c r="AO17" i="29"/>
  <c r="AO16" i="29"/>
  <c r="AO15" i="29"/>
  <c r="AO14" i="29"/>
  <c r="AO13" i="29"/>
  <c r="AO12" i="29"/>
  <c r="AO11" i="29"/>
  <c r="AO10" i="29"/>
  <c r="AO9" i="29"/>
  <c r="BD551" i="29"/>
  <c r="BD544" i="29" l="1"/>
  <c r="K252" i="29" l="1"/>
  <c r="K250" i="29"/>
  <c r="K472" i="29" l="1"/>
  <c r="BC433" i="29"/>
  <c r="BA433" i="29"/>
  <c r="AM433" i="29"/>
  <c r="AG433" i="29"/>
  <c r="M433" i="29"/>
  <c r="BC391" i="29"/>
  <c r="BA391" i="29"/>
  <c r="AM391" i="29"/>
  <c r="AG391" i="29"/>
  <c r="M391" i="29"/>
  <c r="AJ433" i="29" l="1"/>
  <c r="AI433" i="29" s="1"/>
  <c r="BB433" i="29" s="1"/>
  <c r="AK433" i="29"/>
  <c r="AK391" i="29"/>
  <c r="AJ391" i="29"/>
  <c r="AI391" i="29" s="1"/>
  <c r="BC337" i="29"/>
  <c r="BA337" i="29"/>
  <c r="AM337" i="29"/>
  <c r="AG337" i="29"/>
  <c r="M337" i="29"/>
  <c r="BC306" i="29"/>
  <c r="BA306" i="29"/>
  <c r="AM306" i="29"/>
  <c r="AG306" i="29"/>
  <c r="M306" i="29"/>
  <c r="AJ337" i="29" l="1"/>
  <c r="AI337" i="29" s="1"/>
  <c r="AK337" i="29"/>
  <c r="AJ306" i="29"/>
  <c r="AI306" i="29" s="1"/>
  <c r="AK306" i="29"/>
  <c r="BC25" i="29" l="1"/>
  <c r="BA25" i="29"/>
  <c r="AM25" i="29"/>
  <c r="AG25" i="29"/>
  <c r="M25" i="29"/>
  <c r="AK25" i="29" l="1"/>
  <c r="AJ25" i="29"/>
  <c r="AI25" i="29" s="1"/>
  <c r="V25" i="29" s="1"/>
  <c r="BB25" i="29" s="1"/>
  <c r="K151" i="29"/>
  <c r="K436" i="29" l="1"/>
  <c r="K422" i="29"/>
  <c r="K423" i="29"/>
  <c r="K426" i="29"/>
  <c r="K427" i="29"/>
  <c r="K437" i="29"/>
  <c r="K405" i="29"/>
  <c r="K408" i="29"/>
  <c r="K407" i="29"/>
  <c r="K398" i="29"/>
  <c r="K399" i="29"/>
  <c r="K393" i="29"/>
  <c r="K55" i="29"/>
  <c r="K334" i="29" l="1"/>
  <c r="K124" i="29" l="1"/>
  <c r="BC534" i="29" l="1"/>
  <c r="BA534" i="29"/>
  <c r="AM534" i="29"/>
  <c r="AG534" i="29"/>
  <c r="M534" i="29"/>
  <c r="BC533" i="29"/>
  <c r="BA533" i="29"/>
  <c r="AM533" i="29"/>
  <c r="AG533" i="29"/>
  <c r="M533" i="29"/>
  <c r="BC516" i="29"/>
  <c r="BA516" i="29"/>
  <c r="AM516" i="29"/>
  <c r="AG516" i="29"/>
  <c r="M516" i="29"/>
  <c r="BC515" i="29"/>
  <c r="BA515" i="29"/>
  <c r="AM515" i="29"/>
  <c r="AG515" i="29"/>
  <c r="M515" i="29"/>
  <c r="BC514" i="29"/>
  <c r="BA514" i="29"/>
  <c r="AM514" i="29"/>
  <c r="AG514" i="29"/>
  <c r="M514" i="29"/>
  <c r="BC491" i="29"/>
  <c r="BA491" i="29"/>
  <c r="AM491" i="29"/>
  <c r="AG491" i="29"/>
  <c r="M491" i="29"/>
  <c r="BC481" i="29"/>
  <c r="BA481" i="29"/>
  <c r="AM481" i="29"/>
  <c r="AG481" i="29"/>
  <c r="M481" i="29"/>
  <c r="BC438" i="29"/>
  <c r="BA438" i="29"/>
  <c r="AM438" i="29"/>
  <c r="AG438" i="29"/>
  <c r="M438" i="29"/>
  <c r="BC437" i="29"/>
  <c r="BA437" i="29"/>
  <c r="AM437" i="29"/>
  <c r="AG437" i="29"/>
  <c r="M437" i="29"/>
  <c r="BC436" i="29"/>
  <c r="BA436" i="29"/>
  <c r="AM436" i="29"/>
  <c r="AG436" i="29"/>
  <c r="M436" i="29"/>
  <c r="BC435" i="29"/>
  <c r="BA435" i="29"/>
  <c r="AM435" i="29"/>
  <c r="AG435" i="29"/>
  <c r="M435" i="29"/>
  <c r="BC409" i="29"/>
  <c r="BA409" i="29"/>
  <c r="AM409" i="29"/>
  <c r="AG409" i="29"/>
  <c r="M409" i="29"/>
  <c r="BC398" i="29"/>
  <c r="BA398" i="29"/>
  <c r="AM398" i="29"/>
  <c r="AG398" i="29"/>
  <c r="M398" i="29"/>
  <c r="BC397" i="29"/>
  <c r="BA397" i="29"/>
  <c r="AM397" i="29"/>
  <c r="AG397" i="29"/>
  <c r="M397" i="29"/>
  <c r="BC335" i="29"/>
  <c r="BA335" i="29"/>
  <c r="AM335" i="29"/>
  <c r="AG335" i="29"/>
  <c r="M335" i="29"/>
  <c r="BC352" i="29"/>
  <c r="BA352" i="29"/>
  <c r="AM352" i="29"/>
  <c r="AG352" i="29"/>
  <c r="M352" i="29"/>
  <c r="BC284" i="29"/>
  <c r="BA284" i="29"/>
  <c r="AM284" i="29"/>
  <c r="AG284" i="29"/>
  <c r="M284" i="29"/>
  <c r="BC283" i="29"/>
  <c r="BA283" i="29"/>
  <c r="AM283" i="29"/>
  <c r="AG283" i="29"/>
  <c r="M283" i="29"/>
  <c r="BC270" i="29"/>
  <c r="BA270" i="29"/>
  <c r="AM270" i="29"/>
  <c r="AG270" i="29"/>
  <c r="M270" i="29"/>
  <c r="BC216" i="29"/>
  <c r="BA216" i="29"/>
  <c r="AM216" i="29"/>
  <c r="AG216" i="29"/>
  <c r="BC169" i="29"/>
  <c r="BA169" i="29"/>
  <c r="AM169" i="29"/>
  <c r="AG169" i="29"/>
  <c r="BC168" i="29"/>
  <c r="BA168" i="29"/>
  <c r="AM168" i="29"/>
  <c r="AG168" i="29"/>
  <c r="BC98" i="29"/>
  <c r="BA98" i="29"/>
  <c r="AG98" i="29"/>
  <c r="M98" i="29"/>
  <c r="BC76" i="29"/>
  <c r="BA76" i="29"/>
  <c r="AM76" i="29"/>
  <c r="AG76" i="29"/>
  <c r="M76" i="29"/>
  <c r="AK534" i="29" l="1"/>
  <c r="AK533" i="29"/>
  <c r="AK335" i="29"/>
  <c r="AK491" i="29"/>
  <c r="AJ534" i="29"/>
  <c r="AI534" i="29" s="1"/>
  <c r="V534" i="29" s="1"/>
  <c r="BB534" i="29" s="1"/>
  <c r="AK216" i="29"/>
  <c r="AJ335" i="29"/>
  <c r="AI335" i="29" s="1"/>
  <c r="AJ514" i="29"/>
  <c r="AI514" i="29" s="1"/>
  <c r="V514" i="29" s="1"/>
  <c r="BB514" i="29" s="1"/>
  <c r="AJ533" i="29"/>
  <c r="AI533" i="29" s="1"/>
  <c r="V533" i="29" s="1"/>
  <c r="BB533" i="29" s="1"/>
  <c r="AJ516" i="29"/>
  <c r="AI516" i="29" s="1"/>
  <c r="V516" i="29" s="1"/>
  <c r="BB516" i="29" s="1"/>
  <c r="AJ216" i="29"/>
  <c r="AI216" i="29" s="1"/>
  <c r="AJ352" i="29"/>
  <c r="AI352" i="29" s="1"/>
  <c r="AJ438" i="29"/>
  <c r="AI438" i="29" s="1"/>
  <c r="AJ491" i="29"/>
  <c r="AI491" i="29" s="1"/>
  <c r="V491" i="29" s="1"/>
  <c r="BB491" i="29" s="1"/>
  <c r="AJ515" i="29"/>
  <c r="AI515" i="29" s="1"/>
  <c r="V515" i="29" s="1"/>
  <c r="BB515" i="29" s="1"/>
  <c r="AJ437" i="29"/>
  <c r="AI437" i="29" s="1"/>
  <c r="AK515" i="29"/>
  <c r="AK409" i="29"/>
  <c r="AK436" i="29"/>
  <c r="AJ481" i="29"/>
  <c r="AI481" i="29" s="1"/>
  <c r="AK514" i="29"/>
  <c r="AK516" i="29"/>
  <c r="AJ397" i="29"/>
  <c r="AI397" i="29" s="1"/>
  <c r="V397" i="29" s="1"/>
  <c r="BB397" i="29" s="1"/>
  <c r="AK435" i="29"/>
  <c r="AJ436" i="29"/>
  <c r="AI436" i="29" s="1"/>
  <c r="AK438" i="29"/>
  <c r="AK481" i="29"/>
  <c r="AJ435" i="29"/>
  <c r="AI435" i="29" s="1"/>
  <c r="V435" i="29" s="1"/>
  <c r="BB435" i="29" s="1"/>
  <c r="AK437" i="29"/>
  <c r="AJ409" i="29"/>
  <c r="AI409" i="29" s="1"/>
  <c r="V409" i="29" s="1"/>
  <c r="BB409" i="29" s="1"/>
  <c r="AJ398" i="29"/>
  <c r="AI398" i="29" s="1"/>
  <c r="AK397" i="29"/>
  <c r="AK398" i="29"/>
  <c r="AJ284" i="29"/>
  <c r="AI284" i="29" s="1"/>
  <c r="AK352" i="29"/>
  <c r="AJ169" i="29"/>
  <c r="AI169" i="29" s="1"/>
  <c r="AJ283" i="29"/>
  <c r="AI283" i="29" s="1"/>
  <c r="AJ98" i="29"/>
  <c r="AI98" i="29" s="1"/>
  <c r="V98" i="29" s="1"/>
  <c r="BB98" i="29" s="1"/>
  <c r="AK283" i="29"/>
  <c r="AK284" i="29"/>
  <c r="AK270" i="29"/>
  <c r="AJ270" i="29"/>
  <c r="AI270" i="29" s="1"/>
  <c r="V270" i="29" s="1"/>
  <c r="BB270" i="29" s="1"/>
  <c r="AK168" i="29"/>
  <c r="AJ168" i="29"/>
  <c r="AI168" i="29" s="1"/>
  <c r="BB168" i="29" s="1"/>
  <c r="AK169" i="29"/>
  <c r="AK98" i="29"/>
  <c r="AJ76" i="29"/>
  <c r="AI76" i="29" s="1"/>
  <c r="AK76" i="29"/>
  <c r="BC67" i="29"/>
  <c r="BA67" i="29"/>
  <c r="AM67" i="29"/>
  <c r="AG67" i="29"/>
  <c r="M67" i="29"/>
  <c r="BC66" i="29"/>
  <c r="BA66" i="29"/>
  <c r="AM66" i="29"/>
  <c r="AG66" i="29"/>
  <c r="M66" i="29"/>
  <c r="BC69" i="29"/>
  <c r="BA69" i="29"/>
  <c r="AM69" i="29"/>
  <c r="AG69" i="29"/>
  <c r="M69" i="29"/>
  <c r="BC68" i="29"/>
  <c r="BA68" i="29"/>
  <c r="AM68" i="29"/>
  <c r="AG68" i="29"/>
  <c r="M68" i="29"/>
  <c r="BC70" i="29"/>
  <c r="BA70" i="29"/>
  <c r="AM70" i="29"/>
  <c r="AG70" i="29"/>
  <c r="M70" i="29"/>
  <c r="BC46" i="29"/>
  <c r="BA46" i="29"/>
  <c r="AM46" i="29"/>
  <c r="AG46" i="29"/>
  <c r="M46" i="29"/>
  <c r="BC42" i="29"/>
  <c r="BA42" i="29"/>
  <c r="AM42" i="29"/>
  <c r="AG42" i="29"/>
  <c r="M42" i="29"/>
  <c r="BC32" i="29"/>
  <c r="BA32" i="29"/>
  <c r="AM32" i="29"/>
  <c r="AG32" i="29"/>
  <c r="M32" i="29"/>
  <c r="AJ32" i="29" l="1"/>
  <c r="AI32" i="29" s="1"/>
  <c r="AK32" i="29"/>
  <c r="AK42" i="29"/>
  <c r="AJ70" i="29"/>
  <c r="AI70" i="29" s="1"/>
  <c r="BB70" i="29" s="1"/>
  <c r="AJ42" i="29"/>
  <c r="AI42" i="29" s="1"/>
  <c r="V42" i="29" s="1"/>
  <c r="BB42" i="29" s="1"/>
  <c r="AK70" i="29"/>
  <c r="AJ69" i="29"/>
  <c r="AI69" i="29" s="1"/>
  <c r="BB69" i="29" s="1"/>
  <c r="AJ66" i="29"/>
  <c r="AI66" i="29" s="1"/>
  <c r="AK67" i="29"/>
  <c r="AJ46" i="29"/>
  <c r="AI46" i="29" s="1"/>
  <c r="AJ68" i="29"/>
  <c r="AI68" i="29" s="1"/>
  <c r="BB68" i="29" s="1"/>
  <c r="AK66" i="29"/>
  <c r="AJ67" i="29"/>
  <c r="AI67" i="29" s="1"/>
  <c r="BB67" i="29" s="1"/>
  <c r="AK68" i="29"/>
  <c r="AK69" i="29"/>
  <c r="AK46" i="29"/>
  <c r="BK544" i="29" l="1"/>
  <c r="BJ544" i="29"/>
  <c r="BH544" i="29"/>
  <c r="M289" i="29" l="1"/>
  <c r="M217" i="29" l="1"/>
  <c r="M333" i="29" l="1"/>
  <c r="AM542" i="29" l="1"/>
  <c r="AM541" i="29"/>
  <c r="AM540" i="29"/>
  <c r="AM538" i="29"/>
  <c r="AM537" i="29"/>
  <c r="AM536" i="29"/>
  <c r="AM535" i="29"/>
  <c r="AM532" i="29"/>
  <c r="AM531" i="29"/>
  <c r="AM530" i="29"/>
  <c r="AM529" i="29"/>
  <c r="AM528" i="29"/>
  <c r="AM527" i="29"/>
  <c r="AM526" i="29"/>
  <c r="AM525" i="29"/>
  <c r="AM524" i="29"/>
  <c r="AM523" i="29"/>
  <c r="AM520" i="29"/>
  <c r="AM519" i="29"/>
  <c r="AM518" i="29"/>
  <c r="AM517" i="29"/>
  <c r="AM513" i="29"/>
  <c r="AM512" i="29"/>
  <c r="AM511" i="29"/>
  <c r="AM510" i="29"/>
  <c r="AM509" i="29"/>
  <c r="AM508" i="29"/>
  <c r="AM507" i="29"/>
  <c r="AM506" i="29"/>
  <c r="AM505" i="29"/>
  <c r="AM504" i="29"/>
  <c r="AM502" i="29"/>
  <c r="AM501" i="29"/>
  <c r="AM500" i="29"/>
  <c r="AM499" i="29"/>
  <c r="AM498" i="29"/>
  <c r="AM497" i="29"/>
  <c r="AM496" i="29"/>
  <c r="AM495" i="29"/>
  <c r="AM494" i="29"/>
  <c r="AM490" i="29"/>
  <c r="AM489" i="29"/>
  <c r="AM488" i="29"/>
  <c r="AM487" i="29"/>
  <c r="AM486" i="29"/>
  <c r="AM484" i="29"/>
  <c r="AM483" i="29"/>
  <c r="AM479" i="29"/>
  <c r="AM478" i="29"/>
  <c r="AM477" i="29"/>
  <c r="AM476" i="29"/>
  <c r="AM475" i="29"/>
  <c r="AM474" i="29"/>
  <c r="AM473" i="29"/>
  <c r="AM472" i="29"/>
  <c r="AM471" i="29"/>
  <c r="AM470" i="29"/>
  <c r="AM469" i="29"/>
  <c r="AM468" i="29"/>
  <c r="AM467" i="29"/>
  <c r="AM466" i="29"/>
  <c r="AM465" i="29"/>
  <c r="AM464" i="29"/>
  <c r="AM463" i="29"/>
  <c r="AM462" i="29"/>
  <c r="AM460" i="29"/>
  <c r="AM458" i="29"/>
  <c r="AM457" i="29"/>
  <c r="AM456" i="29"/>
  <c r="AM455" i="29"/>
  <c r="AM454" i="29"/>
  <c r="AM453" i="29"/>
  <c r="AM452" i="29"/>
  <c r="AM451" i="29"/>
  <c r="AM450" i="29"/>
  <c r="AM449" i="29"/>
  <c r="AM448" i="29"/>
  <c r="AM447" i="29"/>
  <c r="AM444" i="29"/>
  <c r="AM434" i="29"/>
  <c r="AM432" i="29"/>
  <c r="AM431" i="29"/>
  <c r="AM430" i="29"/>
  <c r="AM429" i="29"/>
  <c r="AM428" i="29"/>
  <c r="AM427" i="29"/>
  <c r="AM426" i="29"/>
  <c r="AM424" i="29"/>
  <c r="AM423" i="29"/>
  <c r="AM422" i="29"/>
  <c r="AM418" i="29"/>
  <c r="AM414" i="29"/>
  <c r="AM408" i="29"/>
  <c r="AM407" i="29"/>
  <c r="AM406" i="29"/>
  <c r="AM405" i="29"/>
  <c r="AM400" i="29"/>
  <c r="AM396" i="29"/>
  <c r="AM395" i="29"/>
  <c r="AM393" i="29"/>
  <c r="AM389" i="29"/>
  <c r="AM388" i="29"/>
  <c r="AM387" i="29"/>
  <c r="AM386" i="29"/>
  <c r="AM385" i="29"/>
  <c r="AM384" i="29"/>
  <c r="AM379" i="29"/>
  <c r="AM378" i="29"/>
  <c r="AM377" i="29"/>
  <c r="AM375" i="29"/>
  <c r="AM374" i="29"/>
  <c r="AM373" i="29"/>
  <c r="AM372" i="29"/>
  <c r="AM371" i="29"/>
  <c r="AM370" i="29"/>
  <c r="AM369" i="29"/>
  <c r="AM368" i="29"/>
  <c r="AM367" i="29"/>
  <c r="AM365" i="29"/>
  <c r="AM364" i="29"/>
  <c r="AM363" i="29"/>
  <c r="AM362" i="29"/>
  <c r="AM361" i="29"/>
  <c r="AM360" i="29"/>
  <c r="AM359" i="29"/>
  <c r="AM354" i="29"/>
  <c r="AM351" i="29"/>
  <c r="AM350" i="29"/>
  <c r="AM349" i="29"/>
  <c r="AM348" i="29"/>
  <c r="AM347" i="29"/>
  <c r="AM346" i="29"/>
  <c r="AM345" i="29"/>
  <c r="AM343" i="29"/>
  <c r="AM342" i="29"/>
  <c r="AM341" i="29"/>
  <c r="AM340" i="29"/>
  <c r="AM339" i="29"/>
  <c r="AM334" i="29"/>
  <c r="AM332" i="29"/>
  <c r="AM331" i="29"/>
  <c r="AM330" i="29"/>
  <c r="AM328" i="29"/>
  <c r="AM327" i="29"/>
  <c r="AM326" i="29"/>
  <c r="AM325" i="29"/>
  <c r="AM323" i="29"/>
  <c r="AM322" i="29"/>
  <c r="AM321" i="29"/>
  <c r="AM320" i="29"/>
  <c r="AM312" i="29"/>
  <c r="AM311" i="29"/>
  <c r="AM310" i="29"/>
  <c r="AM309" i="29"/>
  <c r="AM308" i="29"/>
  <c r="AM307" i="29"/>
  <c r="AM305" i="29"/>
  <c r="AM304" i="29"/>
  <c r="AM303" i="29"/>
  <c r="AM302" i="29"/>
  <c r="AM296" i="29"/>
  <c r="AM289" i="29"/>
  <c r="AM288" i="29"/>
  <c r="AM287" i="29"/>
  <c r="AM286" i="29"/>
  <c r="AM285" i="29"/>
  <c r="AM282" i="29"/>
  <c r="AM281" i="29"/>
  <c r="AM279" i="29"/>
  <c r="AM278" i="29"/>
  <c r="AM272" i="29"/>
  <c r="AM271" i="29"/>
  <c r="AM269" i="29"/>
  <c r="AM268" i="29"/>
  <c r="AM266" i="29"/>
  <c r="AM265" i="29"/>
  <c r="AM264" i="29"/>
  <c r="AM263" i="29"/>
  <c r="AM262" i="29"/>
  <c r="AM253" i="29"/>
  <c r="AM252" i="29"/>
  <c r="AM251" i="29"/>
  <c r="AM250" i="29"/>
  <c r="AM249" i="29"/>
  <c r="AM248" i="29"/>
  <c r="AM247" i="29"/>
  <c r="AM246" i="29"/>
  <c r="AM241" i="29"/>
  <c r="AM240" i="29"/>
  <c r="AM239" i="29"/>
  <c r="AM238" i="29"/>
  <c r="AM237" i="29"/>
  <c r="AM236" i="29"/>
  <c r="AM234" i="29"/>
  <c r="AM233" i="29"/>
  <c r="AM232" i="29"/>
  <c r="AM231" i="29"/>
  <c r="AM230" i="29"/>
  <c r="AM229" i="29"/>
  <c r="AM228" i="29"/>
  <c r="AM227" i="29"/>
  <c r="AM226" i="29"/>
  <c r="AM225" i="29"/>
  <c r="AM224" i="29"/>
  <c r="AM219" i="29"/>
  <c r="AM218" i="29"/>
  <c r="AM217" i="29"/>
  <c r="AM215" i="29"/>
  <c r="AM214" i="29"/>
  <c r="AM213" i="29"/>
  <c r="AM212" i="29"/>
  <c r="AM211" i="29"/>
  <c r="AM209" i="29"/>
  <c r="AM208" i="29"/>
  <c r="AM207" i="29"/>
  <c r="AM206" i="29"/>
  <c r="AM205" i="29"/>
  <c r="AM204" i="29"/>
  <c r="AM203" i="29"/>
  <c r="AM201" i="29"/>
  <c r="AM198" i="29"/>
  <c r="AM195" i="29"/>
  <c r="AM194" i="29"/>
  <c r="AM193" i="29"/>
  <c r="AM192" i="29"/>
  <c r="AM191" i="29"/>
  <c r="AM190" i="29"/>
  <c r="AM189" i="29"/>
  <c r="AM188" i="29"/>
  <c r="AM187" i="29"/>
  <c r="AM186" i="29"/>
  <c r="AM185" i="29"/>
  <c r="AM184" i="29"/>
  <c r="AM183" i="29"/>
  <c r="AM181" i="29"/>
  <c r="AM180" i="29"/>
  <c r="AM171" i="29"/>
  <c r="AM170" i="29"/>
  <c r="AM167" i="29"/>
  <c r="AM166" i="29"/>
  <c r="AM165" i="29"/>
  <c r="AM164" i="29"/>
  <c r="AM163" i="29"/>
  <c r="AM162" i="29"/>
  <c r="AM161" i="29"/>
  <c r="AM160" i="29"/>
  <c r="AM159" i="29"/>
  <c r="AM158" i="29"/>
  <c r="AM157" i="29"/>
  <c r="AM156" i="29"/>
  <c r="AM155" i="29"/>
  <c r="AM154" i="29"/>
  <c r="AM153" i="29"/>
  <c r="AM152" i="29"/>
  <c r="AM151" i="29"/>
  <c r="AM148" i="29"/>
  <c r="AM147" i="29"/>
  <c r="AM145" i="29"/>
  <c r="AM143" i="29"/>
  <c r="AM142" i="29"/>
  <c r="AM141" i="29"/>
  <c r="AM140" i="29"/>
  <c r="AM136" i="29"/>
  <c r="AM135" i="29"/>
  <c r="AM134" i="29"/>
  <c r="AM133" i="29"/>
  <c r="AM131" i="29"/>
  <c r="AM130" i="29"/>
  <c r="AM129" i="29"/>
  <c r="AM128" i="29"/>
  <c r="AM127" i="29"/>
  <c r="AM126" i="29"/>
  <c r="AM125" i="29"/>
  <c r="AM124" i="29"/>
  <c r="AM123" i="29"/>
  <c r="AM121" i="29"/>
  <c r="AM117" i="29"/>
  <c r="AM114" i="29"/>
  <c r="AM112" i="29"/>
  <c r="AM111" i="29"/>
  <c r="AM110" i="29"/>
  <c r="AM109" i="29"/>
  <c r="AM108" i="29"/>
  <c r="AM103" i="29"/>
  <c r="AM102" i="29"/>
  <c r="AM96" i="29"/>
  <c r="AM95" i="29"/>
  <c r="AM93" i="29"/>
  <c r="AM92" i="29"/>
  <c r="AM91" i="29"/>
  <c r="AM90" i="29"/>
  <c r="AM89" i="29"/>
  <c r="AM87" i="29"/>
  <c r="AM86" i="29"/>
  <c r="AM85" i="29"/>
  <c r="AM84" i="29"/>
  <c r="AM83" i="29"/>
  <c r="AM82" i="29"/>
  <c r="AM81" i="29"/>
  <c r="AM79" i="29"/>
  <c r="AM78" i="29"/>
  <c r="AM77" i="29"/>
  <c r="AM75" i="29"/>
  <c r="AM74" i="29"/>
  <c r="AM72" i="29"/>
  <c r="AM71" i="29"/>
  <c r="AM65" i="29"/>
  <c r="AM64" i="29"/>
  <c r="AM63" i="29"/>
  <c r="AM62" i="29"/>
  <c r="AM61" i="29"/>
  <c r="AM60" i="29"/>
  <c r="AM59" i="29"/>
  <c r="AM58" i="29"/>
  <c r="AM57" i="29"/>
  <c r="AM56" i="29"/>
  <c r="AM55" i="29"/>
  <c r="AM54" i="29"/>
  <c r="AM53" i="29"/>
  <c r="AM52" i="29"/>
  <c r="AM51" i="29"/>
  <c r="AM50" i="29"/>
  <c r="AM48" i="29"/>
  <c r="AM47" i="29"/>
  <c r="AM45" i="29"/>
  <c r="AM43" i="29"/>
  <c r="AM40" i="29"/>
  <c r="AM39" i="29"/>
  <c r="AM38" i="29"/>
  <c r="AM36" i="29"/>
  <c r="AM35" i="29"/>
  <c r="AM33" i="29"/>
  <c r="AM31" i="29"/>
  <c r="AM30" i="29"/>
  <c r="AM29" i="29"/>
  <c r="AM28" i="29"/>
  <c r="AM27" i="29"/>
  <c r="AM26" i="29"/>
  <c r="AM24" i="29"/>
  <c r="AM23" i="29"/>
  <c r="AM22" i="29"/>
  <c r="AM21" i="29"/>
  <c r="AM20" i="29"/>
  <c r="AM19" i="29"/>
  <c r="AM17" i="29"/>
  <c r="AM16" i="29"/>
  <c r="AM15" i="29"/>
  <c r="AM14" i="29"/>
  <c r="AM13" i="29"/>
  <c r="AM12" i="29"/>
  <c r="AM11" i="29"/>
  <c r="AM10" i="29"/>
  <c r="AM9" i="29"/>
  <c r="AU544" i="29"/>
  <c r="BC551" i="29"/>
  <c r="BB551" i="29"/>
  <c r="AZ548" i="29"/>
  <c r="AZ547" i="29"/>
  <c r="BF544" i="29"/>
  <c r="AX544" i="29"/>
  <c r="AW544" i="29"/>
  <c r="AV544" i="29"/>
  <c r="AT544" i="29"/>
  <c r="AS544" i="29"/>
  <c r="AR544" i="29"/>
  <c r="AQ544" i="29"/>
  <c r="AB544" i="29"/>
  <c r="BC542" i="29"/>
  <c r="BA542" i="29"/>
  <c r="AG542" i="29"/>
  <c r="M542" i="29"/>
  <c r="BC541" i="29"/>
  <c r="BA541" i="29"/>
  <c r="AG541" i="29"/>
  <c r="M541" i="29"/>
  <c r="BC540" i="29"/>
  <c r="BA540" i="29"/>
  <c r="AG540" i="29"/>
  <c r="M540" i="29"/>
  <c r="AG539" i="29"/>
  <c r="V539" i="29"/>
  <c r="BC538" i="29"/>
  <c r="BA538" i="29"/>
  <c r="AG538" i="29"/>
  <c r="M538" i="29"/>
  <c r="BC537" i="29"/>
  <c r="BA537" i="29"/>
  <c r="AG537" i="29"/>
  <c r="M537" i="29"/>
  <c r="BC536" i="29"/>
  <c r="BA536" i="29"/>
  <c r="AG536" i="29"/>
  <c r="M536" i="29"/>
  <c r="BC535" i="29"/>
  <c r="BA535" i="29"/>
  <c r="AG535" i="29"/>
  <c r="M535" i="29"/>
  <c r="BC532" i="29"/>
  <c r="BA532" i="29"/>
  <c r="AG532" i="29"/>
  <c r="M532" i="29"/>
  <c r="BC531" i="29"/>
  <c r="BA531" i="29"/>
  <c r="AG531" i="29"/>
  <c r="M531" i="29"/>
  <c r="BC530" i="29"/>
  <c r="BA530" i="29"/>
  <c r="AG530" i="29"/>
  <c r="M530" i="29"/>
  <c r="BC529" i="29"/>
  <c r="BA529" i="29"/>
  <c r="AG529" i="29"/>
  <c r="M529" i="29"/>
  <c r="BC528" i="29"/>
  <c r="BA528" i="29"/>
  <c r="AG528" i="29"/>
  <c r="M528" i="29"/>
  <c r="BC527" i="29"/>
  <c r="BA527" i="29"/>
  <c r="AG527" i="29"/>
  <c r="M527" i="29"/>
  <c r="BC526" i="29"/>
  <c r="BA526" i="29"/>
  <c r="AG526" i="29"/>
  <c r="M526" i="29"/>
  <c r="BC525" i="29"/>
  <c r="BA525" i="29"/>
  <c r="AG525" i="29"/>
  <c r="M525" i="29"/>
  <c r="BC524" i="29"/>
  <c r="BA524" i="29"/>
  <c r="AG524" i="29"/>
  <c r="M524" i="29"/>
  <c r="BC523" i="29"/>
  <c r="BA523" i="29"/>
  <c r="AG523" i="29"/>
  <c r="M523" i="29"/>
  <c r="AG522" i="29"/>
  <c r="V522" i="29"/>
  <c r="BC521" i="29"/>
  <c r="AG521" i="29"/>
  <c r="V521" i="29"/>
  <c r="BB521" i="29" s="1"/>
  <c r="BC520" i="29"/>
  <c r="BA520" i="29"/>
  <c r="AG520" i="29"/>
  <c r="M520" i="29"/>
  <c r="BC519" i="29"/>
  <c r="BA519" i="29"/>
  <c r="AG519" i="29"/>
  <c r="M519" i="29"/>
  <c r="BC518" i="29"/>
  <c r="BA518" i="29"/>
  <c r="AG518" i="29"/>
  <c r="M518" i="29"/>
  <c r="BC517" i="29"/>
  <c r="BA517" i="29"/>
  <c r="AG517" i="29"/>
  <c r="M517" i="29"/>
  <c r="BC513" i="29"/>
  <c r="BA513" i="29"/>
  <c r="AG513" i="29"/>
  <c r="M513" i="29"/>
  <c r="BC512" i="29"/>
  <c r="BA512" i="29"/>
  <c r="AG512" i="29"/>
  <c r="M512" i="29"/>
  <c r="BC511" i="29"/>
  <c r="BA511" i="29"/>
  <c r="AG511" i="29"/>
  <c r="M511" i="29"/>
  <c r="BC510" i="29"/>
  <c r="BA510" i="29"/>
  <c r="AG510" i="29"/>
  <c r="M510" i="29"/>
  <c r="BC509" i="29"/>
  <c r="BA509" i="29"/>
  <c r="AG509" i="29"/>
  <c r="M509" i="29"/>
  <c r="BC508" i="29"/>
  <c r="BA508" i="29"/>
  <c r="AG508" i="29"/>
  <c r="M508" i="29"/>
  <c r="BC507" i="29"/>
  <c r="BA507" i="29"/>
  <c r="AG507" i="29"/>
  <c r="M507" i="29"/>
  <c r="BC506" i="29"/>
  <c r="BA506" i="29"/>
  <c r="AG506" i="29"/>
  <c r="M506" i="29"/>
  <c r="BC505" i="29"/>
  <c r="BA505" i="29"/>
  <c r="AG505" i="29"/>
  <c r="M505" i="29"/>
  <c r="BC504" i="29"/>
  <c r="BA504" i="29"/>
  <c r="AG504" i="29"/>
  <c r="M504" i="29"/>
  <c r="AG503" i="29"/>
  <c r="V503" i="29"/>
  <c r="BC502" i="29"/>
  <c r="BA502" i="29"/>
  <c r="AG502" i="29"/>
  <c r="M502" i="29"/>
  <c r="BC501" i="29"/>
  <c r="BA501" i="29"/>
  <c r="AG501" i="29"/>
  <c r="M501" i="29"/>
  <c r="BC500" i="29"/>
  <c r="BA500" i="29"/>
  <c r="AG500" i="29"/>
  <c r="M500" i="29"/>
  <c r="BC499" i="29"/>
  <c r="BA499" i="29"/>
  <c r="AG499" i="29"/>
  <c r="M499" i="29"/>
  <c r="BC498" i="29"/>
  <c r="BA498" i="29"/>
  <c r="AG498" i="29"/>
  <c r="M498" i="29"/>
  <c r="BC497" i="29"/>
  <c r="BA497" i="29"/>
  <c r="AG497" i="29"/>
  <c r="M497" i="29"/>
  <c r="BC496" i="29"/>
  <c r="BA496" i="29"/>
  <c r="AG496" i="29"/>
  <c r="M496" i="29"/>
  <c r="BC495" i="29"/>
  <c r="BA495" i="29"/>
  <c r="AI495" i="29"/>
  <c r="V495" i="29" s="1"/>
  <c r="BB495" i="29" s="1"/>
  <c r="AG495" i="29"/>
  <c r="M495" i="29"/>
  <c r="BC494" i="29"/>
  <c r="BA494" i="29"/>
  <c r="AG494" i="29"/>
  <c r="M494" i="29"/>
  <c r="AG493" i="29"/>
  <c r="V493" i="29"/>
  <c r="BC492" i="29"/>
  <c r="BA492" i="29"/>
  <c r="AG492" i="29"/>
  <c r="M492" i="29"/>
  <c r="BC490" i="29"/>
  <c r="BA490" i="29"/>
  <c r="AG490" i="29"/>
  <c r="M490" i="29"/>
  <c r="BC489" i="29"/>
  <c r="BA489" i="29"/>
  <c r="AG489" i="29"/>
  <c r="M489" i="29"/>
  <c r="BC488" i="29"/>
  <c r="BA488" i="29"/>
  <c r="AG488" i="29"/>
  <c r="M488" i="29"/>
  <c r="BC487" i="29"/>
  <c r="BA487" i="29"/>
  <c r="AG487" i="29"/>
  <c r="M487" i="29"/>
  <c r="BC486" i="29"/>
  <c r="BA486" i="29"/>
  <c r="AG486" i="29"/>
  <c r="M486" i="29"/>
  <c r="AG485" i="29"/>
  <c r="V485" i="29"/>
  <c r="BC484" i="29"/>
  <c r="BA484" i="29"/>
  <c r="AG484" i="29"/>
  <c r="M484" i="29"/>
  <c r="BC483" i="29"/>
  <c r="BA483" i="29"/>
  <c r="AG483" i="29"/>
  <c r="M483" i="29"/>
  <c r="BC479" i="29"/>
  <c r="BA479" i="29"/>
  <c r="AG479" i="29"/>
  <c r="M479" i="29"/>
  <c r="BC478" i="29"/>
  <c r="BA478" i="29"/>
  <c r="AG478" i="29"/>
  <c r="M478" i="29"/>
  <c r="BC477" i="29"/>
  <c r="BA477" i="29"/>
  <c r="AG477" i="29"/>
  <c r="M477" i="29"/>
  <c r="BC476" i="29"/>
  <c r="BA476" i="29"/>
  <c r="AG476" i="29"/>
  <c r="M476" i="29"/>
  <c r="BC475" i="29"/>
  <c r="BA475" i="29"/>
  <c r="AG475" i="29"/>
  <c r="M475" i="29"/>
  <c r="BC474" i="29"/>
  <c r="BA474" i="29"/>
  <c r="AG474" i="29"/>
  <c r="M474" i="29"/>
  <c r="BA473" i="29"/>
  <c r="AG473" i="29"/>
  <c r="M473" i="29"/>
  <c r="BC472" i="29"/>
  <c r="BA472" i="29"/>
  <c r="AG472" i="29"/>
  <c r="M472" i="29"/>
  <c r="BC471" i="29"/>
  <c r="BA471" i="29"/>
  <c r="AG471" i="29"/>
  <c r="M471" i="29"/>
  <c r="BC470" i="29"/>
  <c r="BA470" i="29"/>
  <c r="AG470" i="29"/>
  <c r="M470" i="29"/>
  <c r="BC469" i="29"/>
  <c r="BA469" i="29"/>
  <c r="AG469" i="29"/>
  <c r="M469" i="29"/>
  <c r="BC468" i="29"/>
  <c r="BA468" i="29"/>
  <c r="AG468" i="29"/>
  <c r="M468" i="29"/>
  <c r="BC467" i="29"/>
  <c r="BA467" i="29"/>
  <c r="AG467" i="29"/>
  <c r="M467" i="29"/>
  <c r="BC466" i="29"/>
  <c r="BA466" i="29"/>
  <c r="AG466" i="29"/>
  <c r="M466" i="29"/>
  <c r="BC465" i="29"/>
  <c r="BA465" i="29"/>
  <c r="AG465" i="29"/>
  <c r="M465" i="29"/>
  <c r="BC464" i="29"/>
  <c r="BA464" i="29"/>
  <c r="AG464" i="29"/>
  <c r="M464" i="29"/>
  <c r="BC463" i="29"/>
  <c r="BA463" i="29"/>
  <c r="AG463" i="29"/>
  <c r="M463" i="29"/>
  <c r="BC462" i="29"/>
  <c r="BA462" i="29"/>
  <c r="AG462" i="29"/>
  <c r="M462" i="29"/>
  <c r="AG461" i="29"/>
  <c r="V461" i="29"/>
  <c r="BC460" i="29"/>
  <c r="BA460" i="29"/>
  <c r="AG460" i="29"/>
  <c r="M460" i="29"/>
  <c r="BC458" i="29"/>
  <c r="BA458" i="29"/>
  <c r="AG458" i="29"/>
  <c r="M458" i="29"/>
  <c r="BC457" i="29"/>
  <c r="BA457" i="29"/>
  <c r="AG457" i="29"/>
  <c r="M457" i="29"/>
  <c r="BC456" i="29"/>
  <c r="BA456" i="29"/>
  <c r="AG456" i="29"/>
  <c r="M456" i="29"/>
  <c r="BC455" i="29"/>
  <c r="BA455" i="29"/>
  <c r="AG455" i="29"/>
  <c r="M455" i="29"/>
  <c r="BC454" i="29"/>
  <c r="BA454" i="29"/>
  <c r="AG454" i="29"/>
  <c r="M454" i="29"/>
  <c r="BC453" i="29"/>
  <c r="BA453" i="29"/>
  <c r="AG453" i="29"/>
  <c r="M453" i="29"/>
  <c r="BC452" i="29"/>
  <c r="BA452" i="29"/>
  <c r="AG452" i="29"/>
  <c r="M452" i="29"/>
  <c r="BC451" i="29"/>
  <c r="BA451" i="29"/>
  <c r="AG451" i="29"/>
  <c r="M451" i="29"/>
  <c r="BC450" i="29"/>
  <c r="BA450" i="29"/>
  <c r="AG450" i="29"/>
  <c r="M450" i="29"/>
  <c r="BC449" i="29"/>
  <c r="BA449" i="29"/>
  <c r="AG449" i="29"/>
  <c r="M449" i="29"/>
  <c r="BC448" i="29"/>
  <c r="BA448" i="29"/>
  <c r="AG448" i="29"/>
  <c r="M448" i="29"/>
  <c r="BC447" i="29"/>
  <c r="BA447" i="29"/>
  <c r="AG447" i="29"/>
  <c r="M447" i="29"/>
  <c r="BC446" i="29"/>
  <c r="BA446" i="29"/>
  <c r="M446" i="29"/>
  <c r="BC445" i="29"/>
  <c r="BA445" i="29"/>
  <c r="M445" i="29"/>
  <c r="BC444" i="29"/>
  <c r="BA444" i="29"/>
  <c r="AG444" i="29"/>
  <c r="M444" i="29"/>
  <c r="AG443" i="29"/>
  <c r="V443" i="29"/>
  <c r="BC434" i="29"/>
  <c r="BA434" i="29"/>
  <c r="AG434" i="29"/>
  <c r="M434" i="29"/>
  <c r="BC432" i="29"/>
  <c r="BA432" i="29"/>
  <c r="AG432" i="29"/>
  <c r="M432" i="29"/>
  <c r="BC431" i="29"/>
  <c r="BA431" i="29"/>
  <c r="AG431" i="29"/>
  <c r="M431" i="29"/>
  <c r="BC430" i="29"/>
  <c r="BA430" i="29"/>
  <c r="AG430" i="29"/>
  <c r="M430" i="29"/>
  <c r="BC429" i="29"/>
  <c r="BA429" i="29"/>
  <c r="AG429" i="29"/>
  <c r="M429" i="29"/>
  <c r="BC428" i="29"/>
  <c r="BA428" i="29"/>
  <c r="AG428" i="29"/>
  <c r="M428" i="29"/>
  <c r="BC427" i="29"/>
  <c r="BA427" i="29"/>
  <c r="AG427" i="29"/>
  <c r="M427" i="29"/>
  <c r="BC426" i="29"/>
  <c r="BA426" i="29"/>
  <c r="AG426" i="29"/>
  <c r="M426" i="29"/>
  <c r="BC424" i="29"/>
  <c r="BA424" i="29"/>
  <c r="AG424" i="29"/>
  <c r="M424" i="29"/>
  <c r="BC423" i="29"/>
  <c r="BA423" i="29"/>
  <c r="AG423" i="29"/>
  <c r="M423" i="29"/>
  <c r="BC422" i="29"/>
  <c r="BA422" i="29"/>
  <c r="AG422" i="29"/>
  <c r="M422" i="29"/>
  <c r="AG419" i="29"/>
  <c r="V419" i="29"/>
  <c r="BC418" i="29"/>
  <c r="BA418" i="29"/>
  <c r="AG418" i="29"/>
  <c r="M418" i="29"/>
  <c r="BC417" i="29"/>
  <c r="BA417" i="29"/>
  <c r="AG417" i="29"/>
  <c r="M417" i="29"/>
  <c r="BC414" i="29"/>
  <c r="BA414" i="29"/>
  <c r="AG414" i="29"/>
  <c r="M414" i="29"/>
  <c r="BC408" i="29"/>
  <c r="BA408" i="29"/>
  <c r="AG408" i="29"/>
  <c r="M408" i="29"/>
  <c r="BC407" i="29"/>
  <c r="BA407" i="29"/>
  <c r="AG407" i="29"/>
  <c r="M407" i="29"/>
  <c r="BC406" i="29"/>
  <c r="BA406" i="29"/>
  <c r="AG406" i="29"/>
  <c r="M406" i="29"/>
  <c r="BC405" i="29"/>
  <c r="BA405" i="29"/>
  <c r="AG405" i="29"/>
  <c r="M405" i="29"/>
  <c r="AG404" i="29"/>
  <c r="V404" i="29"/>
  <c r="BC403" i="29"/>
  <c r="AG403" i="29"/>
  <c r="V403" i="29"/>
  <c r="BB403" i="29" s="1"/>
  <c r="BC402" i="29"/>
  <c r="AG402" i="29"/>
  <c r="V402" i="29"/>
  <c r="BB402" i="29" s="1"/>
  <c r="BC401" i="29"/>
  <c r="AG401" i="29"/>
  <c r="V401" i="29"/>
  <c r="BB401" i="29" s="1"/>
  <c r="BC400" i="29"/>
  <c r="BA400" i="29"/>
  <c r="AG400" i="29"/>
  <c r="M400" i="29"/>
  <c r="BC399" i="29"/>
  <c r="BA399" i="29"/>
  <c r="AG399" i="29"/>
  <c r="M399" i="29"/>
  <c r="BC396" i="29"/>
  <c r="BA396" i="29"/>
  <c r="AG396" i="29"/>
  <c r="M396" i="29"/>
  <c r="BC395" i="29"/>
  <c r="BA395" i="29"/>
  <c r="AG395" i="29"/>
  <c r="M395" i="29"/>
  <c r="BC393" i="29"/>
  <c r="BA393" i="29"/>
  <c r="AG393" i="29"/>
  <c r="M393" i="29"/>
  <c r="AG392" i="29"/>
  <c r="V392" i="29"/>
  <c r="BC389" i="29"/>
  <c r="BA389" i="29"/>
  <c r="AG389" i="29"/>
  <c r="M389" i="29"/>
  <c r="BC388" i="29"/>
  <c r="BA388" i="29"/>
  <c r="AG388" i="29"/>
  <c r="M388" i="29"/>
  <c r="BC387" i="29"/>
  <c r="BA387" i="29"/>
  <c r="AG387" i="29"/>
  <c r="M387" i="29"/>
  <c r="BC386" i="29"/>
  <c r="BA386" i="29"/>
  <c r="AG386" i="29"/>
  <c r="M386" i="29"/>
  <c r="BC385" i="29"/>
  <c r="BA385" i="29"/>
  <c r="AG385" i="29"/>
  <c r="M385" i="29"/>
  <c r="BC384" i="29"/>
  <c r="BA384" i="29"/>
  <c r="AG384" i="29"/>
  <c r="M384" i="29"/>
  <c r="AG383" i="29"/>
  <c r="V383" i="29"/>
  <c r="BC382" i="29"/>
  <c r="AG382" i="29"/>
  <c r="V382" i="29"/>
  <c r="BB382" i="29" s="1"/>
  <c r="BC381" i="29"/>
  <c r="AG381" i="29"/>
  <c r="V381" i="29"/>
  <c r="BB381" i="29" s="1"/>
  <c r="BC380" i="29"/>
  <c r="AG380" i="29"/>
  <c r="V380" i="29"/>
  <c r="BB380" i="29" s="1"/>
  <c r="BC379" i="29"/>
  <c r="BA379" i="29"/>
  <c r="AG379" i="29"/>
  <c r="M379" i="29"/>
  <c r="BC378" i="29"/>
  <c r="BA378" i="29"/>
  <c r="AG378" i="29"/>
  <c r="M378" i="29"/>
  <c r="BC377" i="29"/>
  <c r="BA377" i="29"/>
  <c r="AG377" i="29"/>
  <c r="M377" i="29"/>
  <c r="AG376" i="29"/>
  <c r="V376" i="29"/>
  <c r="BC375" i="29"/>
  <c r="BA375" i="29"/>
  <c r="AG375" i="29"/>
  <c r="M375" i="29"/>
  <c r="BC374" i="29"/>
  <c r="BA374" i="29"/>
  <c r="AG374" i="29"/>
  <c r="M374" i="29"/>
  <c r="BA373" i="29"/>
  <c r="AG373" i="29"/>
  <c r="M373" i="29"/>
  <c r="BC372" i="29"/>
  <c r="BA372" i="29"/>
  <c r="AG372" i="29"/>
  <c r="M372" i="29"/>
  <c r="BC371" i="29"/>
  <c r="BA371" i="29"/>
  <c r="AG371" i="29"/>
  <c r="M371" i="29"/>
  <c r="BC370" i="29"/>
  <c r="BA370" i="29"/>
  <c r="AG370" i="29"/>
  <c r="M370" i="29"/>
  <c r="BC369" i="29"/>
  <c r="BA369" i="29"/>
  <c r="AG369" i="29"/>
  <c r="M369" i="29"/>
  <c r="BC368" i="29"/>
  <c r="BA368" i="29"/>
  <c r="AG368" i="29"/>
  <c r="M368" i="29"/>
  <c r="BC367" i="29"/>
  <c r="BA367" i="29"/>
  <c r="AG367" i="29"/>
  <c r="M367" i="29"/>
  <c r="AG366" i="29"/>
  <c r="V366" i="29"/>
  <c r="BC365" i="29"/>
  <c r="BA365" i="29"/>
  <c r="AG365" i="29"/>
  <c r="M365" i="29"/>
  <c r="BC364" i="29"/>
  <c r="BA364" i="29"/>
  <c r="AG364" i="29"/>
  <c r="M364" i="29"/>
  <c r="BC363" i="29"/>
  <c r="BA363" i="29"/>
  <c r="AG363" i="29"/>
  <c r="M363" i="29"/>
  <c r="BC362" i="29"/>
  <c r="BA362" i="29"/>
  <c r="AG362" i="29"/>
  <c r="M362" i="29"/>
  <c r="BC361" i="29"/>
  <c r="BA361" i="29"/>
  <c r="AG361" i="29"/>
  <c r="M361" i="29"/>
  <c r="BC360" i="29"/>
  <c r="BA360" i="29"/>
  <c r="AG360" i="29"/>
  <c r="M360" i="29"/>
  <c r="BC359" i="29"/>
  <c r="BA359" i="29"/>
  <c r="AG359" i="29"/>
  <c r="M359" i="29"/>
  <c r="AG358" i="29"/>
  <c r="V358" i="29"/>
  <c r="BC356" i="29"/>
  <c r="AG356" i="29"/>
  <c r="V356" i="29"/>
  <c r="BB356" i="29" s="1"/>
  <c r="BC354" i="29"/>
  <c r="BA354" i="29"/>
  <c r="AG354" i="29"/>
  <c r="M354" i="29"/>
  <c r="BC351" i="29"/>
  <c r="BA351" i="29"/>
  <c r="AG351" i="29"/>
  <c r="M351" i="29"/>
  <c r="BC350" i="29"/>
  <c r="BA350" i="29"/>
  <c r="AG350" i="29"/>
  <c r="M350" i="29"/>
  <c r="BC349" i="29"/>
  <c r="BA349" i="29"/>
  <c r="AG349" i="29"/>
  <c r="M349" i="29"/>
  <c r="BC348" i="29"/>
  <c r="BA348" i="29"/>
  <c r="AG348" i="29"/>
  <c r="M348" i="29"/>
  <c r="BC347" i="29"/>
  <c r="BA347" i="29"/>
  <c r="AG347" i="29"/>
  <c r="M347" i="29"/>
  <c r="BC346" i="29"/>
  <c r="BA346" i="29"/>
  <c r="AG346" i="29"/>
  <c r="M346" i="29"/>
  <c r="BC345" i="29"/>
  <c r="BA345" i="29"/>
  <c r="AG345" i="29"/>
  <c r="M345" i="29"/>
  <c r="BC343" i="29"/>
  <c r="BA343" i="29"/>
  <c r="AG343" i="29"/>
  <c r="M343" i="29"/>
  <c r="BC342" i="29"/>
  <c r="BA342" i="29"/>
  <c r="AG342" i="29"/>
  <c r="M342" i="29"/>
  <c r="BC341" i="29"/>
  <c r="BA341" i="29"/>
  <c r="AG341" i="29"/>
  <c r="M341" i="29"/>
  <c r="BC340" i="29"/>
  <c r="BA340" i="29"/>
  <c r="AG340" i="29"/>
  <c r="M340" i="29"/>
  <c r="BC339" i="29"/>
  <c r="BA339" i="29"/>
  <c r="AG339" i="29"/>
  <c r="M339" i="29"/>
  <c r="BC334" i="29"/>
  <c r="BA334" i="29"/>
  <c r="AG334" i="29"/>
  <c r="M334" i="29"/>
  <c r="AG333" i="29"/>
  <c r="BB333" i="29"/>
  <c r="BC332" i="29"/>
  <c r="BA332" i="29"/>
  <c r="AG332" i="29"/>
  <c r="M332" i="29"/>
  <c r="BC331" i="29"/>
  <c r="BA331" i="29"/>
  <c r="AG331" i="29"/>
  <c r="M331" i="29"/>
  <c r="BC330" i="29"/>
  <c r="BA330" i="29"/>
  <c r="AG330" i="29"/>
  <c r="M330" i="29"/>
  <c r="BC328" i="29"/>
  <c r="BA328" i="29"/>
  <c r="AG328" i="29"/>
  <c r="M328" i="29"/>
  <c r="BC327" i="29"/>
  <c r="BA327" i="29"/>
  <c r="AG327" i="29"/>
  <c r="M327" i="29"/>
  <c r="BC326" i="29"/>
  <c r="BA326" i="29"/>
  <c r="AG326" i="29"/>
  <c r="M326" i="29"/>
  <c r="BC325" i="29"/>
  <c r="BA325" i="29"/>
  <c r="AG325" i="29"/>
  <c r="M325" i="29"/>
  <c r="AG324" i="29"/>
  <c r="V324" i="29"/>
  <c r="BC323" i="29"/>
  <c r="BA323" i="29"/>
  <c r="AG323" i="29"/>
  <c r="M323" i="29"/>
  <c r="BC322" i="29"/>
  <c r="BA322" i="29"/>
  <c r="AG322" i="29"/>
  <c r="M322" i="29"/>
  <c r="BC321" i="29"/>
  <c r="BA321" i="29"/>
  <c r="AG321" i="29"/>
  <c r="M321" i="29"/>
  <c r="BC320" i="29"/>
  <c r="BA320" i="29"/>
  <c r="AG320" i="29"/>
  <c r="M320" i="29"/>
  <c r="AG319" i="29"/>
  <c r="V319" i="29"/>
  <c r="BC318" i="29"/>
  <c r="AG318" i="29"/>
  <c r="V318" i="29"/>
  <c r="BB318" i="29" s="1"/>
  <c r="BC317" i="29"/>
  <c r="AG317" i="29"/>
  <c r="V317" i="29"/>
  <c r="BB317" i="29" s="1"/>
  <c r="BC316" i="29"/>
  <c r="AG316" i="29"/>
  <c r="V316" i="29"/>
  <c r="BB316" i="29" s="1"/>
  <c r="BC315" i="29"/>
  <c r="AG315" i="29"/>
  <c r="V315" i="29"/>
  <c r="BB315" i="29" s="1"/>
  <c r="BC314" i="29"/>
  <c r="AG314" i="29"/>
  <c r="V314" i="29"/>
  <c r="BB314" i="29" s="1"/>
  <c r="BC313" i="29"/>
  <c r="AG313" i="29"/>
  <c r="V313" i="29"/>
  <c r="BB313" i="29" s="1"/>
  <c r="BC312" i="29"/>
  <c r="BA312" i="29"/>
  <c r="AG312" i="29"/>
  <c r="M312" i="29"/>
  <c r="BA311" i="29"/>
  <c r="AG311" i="29"/>
  <c r="M311" i="29"/>
  <c r="BC310" i="29"/>
  <c r="BA310" i="29"/>
  <c r="AG310" i="29"/>
  <c r="M310" i="29"/>
  <c r="BC309" i="29"/>
  <c r="BA309" i="29"/>
  <c r="AG309" i="29"/>
  <c r="M309" i="29"/>
  <c r="BC308" i="29"/>
  <c r="BA308" i="29"/>
  <c r="AG308" i="29"/>
  <c r="M308" i="29"/>
  <c r="BC307" i="29"/>
  <c r="BA307" i="29"/>
  <c r="AG307" i="29"/>
  <c r="M307" i="29"/>
  <c r="BC305" i="29"/>
  <c r="BA305" i="29"/>
  <c r="AG305" i="29"/>
  <c r="M305" i="29"/>
  <c r="BC304" i="29"/>
  <c r="BA304" i="29"/>
  <c r="AG304" i="29"/>
  <c r="M304" i="29"/>
  <c r="BC303" i="29"/>
  <c r="BA303" i="29"/>
  <c r="AG303" i="29"/>
  <c r="BC302" i="29"/>
  <c r="BA302" i="29"/>
  <c r="AG302" i="29"/>
  <c r="M302" i="29"/>
  <c r="AG301" i="29"/>
  <c r="V301" i="29"/>
  <c r="BC300" i="29"/>
  <c r="AG300" i="29"/>
  <c r="V300" i="29"/>
  <c r="BB300" i="29" s="1"/>
  <c r="BC298" i="29"/>
  <c r="AG298" i="29"/>
  <c r="V298" i="29"/>
  <c r="BB298" i="29" s="1"/>
  <c r="BC297" i="29"/>
  <c r="AG297" i="29"/>
  <c r="V297" i="29"/>
  <c r="BB297" i="29" s="1"/>
  <c r="BC296" i="29"/>
  <c r="BA296" i="29"/>
  <c r="AG296" i="29"/>
  <c r="M296" i="29"/>
  <c r="AG295" i="29"/>
  <c r="V295" i="29"/>
  <c r="BC294" i="29"/>
  <c r="AG294" i="29"/>
  <c r="V294" i="29"/>
  <c r="BB294" i="29" s="1"/>
  <c r="BC293" i="29"/>
  <c r="AG293" i="29"/>
  <c r="V293" i="29"/>
  <c r="BB293" i="29" s="1"/>
  <c r="BC292" i="29"/>
  <c r="AG292" i="29"/>
  <c r="V292" i="29"/>
  <c r="BB292" i="29" s="1"/>
  <c r="BC291" i="29"/>
  <c r="AG291" i="29"/>
  <c r="V291" i="29"/>
  <c r="BB291" i="29" s="1"/>
  <c r="BC290" i="29"/>
  <c r="AG290" i="29"/>
  <c r="V290" i="29"/>
  <c r="BB290" i="29" s="1"/>
  <c r="BC289" i="29"/>
  <c r="BA289" i="29"/>
  <c r="AG289" i="29"/>
  <c r="BC288" i="29"/>
  <c r="BA288" i="29"/>
  <c r="AG288" i="29"/>
  <c r="BC287" i="29"/>
  <c r="BA287" i="29"/>
  <c r="AG287" i="29"/>
  <c r="M287" i="29"/>
  <c r="BC286" i="29"/>
  <c r="BA286" i="29"/>
  <c r="AG286" i="29"/>
  <c r="M286" i="29"/>
  <c r="BC285" i="29"/>
  <c r="BA285" i="29"/>
  <c r="AG285" i="29"/>
  <c r="M285" i="29"/>
  <c r="BC282" i="29"/>
  <c r="BA282" i="29"/>
  <c r="AG282" i="29"/>
  <c r="M282" i="29"/>
  <c r="BC281" i="29"/>
  <c r="BA281" i="29"/>
  <c r="AG281" i="29"/>
  <c r="M281" i="29"/>
  <c r="BC279" i="29"/>
  <c r="BA279" i="29"/>
  <c r="AG279" i="29"/>
  <c r="M279" i="29"/>
  <c r="BC278" i="29"/>
  <c r="BA278" i="29"/>
  <c r="AG278" i="29"/>
  <c r="M278" i="29"/>
  <c r="AG277" i="29"/>
  <c r="V277" i="29"/>
  <c r="BC276" i="29"/>
  <c r="AG276" i="29"/>
  <c r="V276" i="29"/>
  <c r="BB276" i="29" s="1"/>
  <c r="BC275" i="29"/>
  <c r="AG275" i="29"/>
  <c r="V275" i="29"/>
  <c r="BB275" i="29" s="1"/>
  <c r="BC274" i="29"/>
  <c r="AG274" i="29"/>
  <c r="V274" i="29"/>
  <c r="BB274" i="29" s="1"/>
  <c r="BC273" i="29"/>
  <c r="AG273" i="29"/>
  <c r="V273" i="29"/>
  <c r="BB273" i="29" s="1"/>
  <c r="BC272" i="29"/>
  <c r="BA272" i="29"/>
  <c r="AG272" i="29"/>
  <c r="M272" i="29"/>
  <c r="BC271" i="29"/>
  <c r="BA271" i="29"/>
  <c r="AG271" i="29"/>
  <c r="M271" i="29"/>
  <c r="BC269" i="29"/>
  <c r="BA269" i="29"/>
  <c r="AG269" i="29"/>
  <c r="M269" i="29"/>
  <c r="BC268" i="29"/>
  <c r="BA268" i="29"/>
  <c r="AG268" i="29"/>
  <c r="BC266" i="29"/>
  <c r="BA266" i="29"/>
  <c r="AG266" i="29"/>
  <c r="M266" i="29"/>
  <c r="BC265" i="29"/>
  <c r="BA265" i="29"/>
  <c r="AG265" i="29"/>
  <c r="M265" i="29"/>
  <c r="BC264" i="29"/>
  <c r="BA264" i="29"/>
  <c r="AG264" i="29"/>
  <c r="M264" i="29"/>
  <c r="BC263" i="29"/>
  <c r="BA263" i="29"/>
  <c r="AG263" i="29"/>
  <c r="M263" i="29"/>
  <c r="BC262" i="29"/>
  <c r="BA262" i="29"/>
  <c r="AG262" i="29"/>
  <c r="AG261" i="29"/>
  <c r="V261" i="29"/>
  <c r="BC260" i="29"/>
  <c r="AG260" i="29"/>
  <c r="V260" i="29"/>
  <c r="BB260" i="29" s="1"/>
  <c r="BC259" i="29"/>
  <c r="AG259" i="29"/>
  <c r="V259" i="29"/>
  <c r="BB259" i="29" s="1"/>
  <c r="BC258" i="29"/>
  <c r="AG258" i="29"/>
  <c r="V258" i="29"/>
  <c r="BB258" i="29" s="1"/>
  <c r="BC256" i="29"/>
  <c r="AG256" i="29"/>
  <c r="V256" i="29"/>
  <c r="BB256" i="29" s="1"/>
  <c r="BC255" i="29"/>
  <c r="AG255" i="29"/>
  <c r="V255" i="29"/>
  <c r="BB255" i="29" s="1"/>
  <c r="BC254" i="29"/>
  <c r="AG254" i="29"/>
  <c r="V254" i="29"/>
  <c r="BB254" i="29" s="1"/>
  <c r="BC253" i="29"/>
  <c r="BA253" i="29"/>
  <c r="AG253" i="29"/>
  <c r="M253" i="29"/>
  <c r="BC252" i="29"/>
  <c r="BA252" i="29"/>
  <c r="AG252" i="29"/>
  <c r="M252" i="29"/>
  <c r="BC251" i="29"/>
  <c r="BA251" i="29"/>
  <c r="AG251" i="29"/>
  <c r="M251" i="29"/>
  <c r="BC250" i="29"/>
  <c r="BA250" i="29"/>
  <c r="AG250" i="29"/>
  <c r="M250" i="29"/>
  <c r="BC249" i="29"/>
  <c r="BA249" i="29"/>
  <c r="AG249" i="29"/>
  <c r="M249" i="29"/>
  <c r="BC248" i="29"/>
  <c r="BA248" i="29"/>
  <c r="AG248" i="29"/>
  <c r="M248" i="29"/>
  <c r="BC247" i="29"/>
  <c r="BA247" i="29"/>
  <c r="AG247" i="29"/>
  <c r="M247" i="29"/>
  <c r="BC246" i="29"/>
  <c r="BA246" i="29"/>
  <c r="AG246" i="29"/>
  <c r="M246" i="29"/>
  <c r="AG245" i="29"/>
  <c r="V245" i="29"/>
  <c r="BC244" i="29"/>
  <c r="AG244" i="29"/>
  <c r="V244" i="29"/>
  <c r="BB244" i="29" s="1"/>
  <c r="BC243" i="29"/>
  <c r="AG243" i="29"/>
  <c r="V243" i="29"/>
  <c r="BB243" i="29" s="1"/>
  <c r="BC242" i="29"/>
  <c r="AG242" i="29"/>
  <c r="V242" i="29"/>
  <c r="BB242" i="29" s="1"/>
  <c r="BC241" i="29"/>
  <c r="BA241" i="29"/>
  <c r="AG241" i="29"/>
  <c r="M241" i="29"/>
  <c r="BC240" i="29"/>
  <c r="BA240" i="29"/>
  <c r="AG240" i="29"/>
  <c r="M240" i="29"/>
  <c r="BC239" i="29"/>
  <c r="BA239" i="29"/>
  <c r="AG239" i="29"/>
  <c r="M239" i="29"/>
  <c r="BC238" i="29"/>
  <c r="BA238" i="29"/>
  <c r="AG238" i="29"/>
  <c r="M238" i="29"/>
  <c r="BC237" i="29"/>
  <c r="BA237" i="29"/>
  <c r="AG237" i="29"/>
  <c r="M237" i="29"/>
  <c r="BC236" i="29"/>
  <c r="BA236" i="29"/>
  <c r="AG236" i="29"/>
  <c r="M236" i="29"/>
  <c r="AG235" i="29"/>
  <c r="V235" i="29"/>
  <c r="BC234" i="29"/>
  <c r="BA234" i="29"/>
  <c r="AG234" i="29"/>
  <c r="M234" i="29"/>
  <c r="BC233" i="29"/>
  <c r="BA233" i="29"/>
  <c r="AG233" i="29"/>
  <c r="M233" i="29"/>
  <c r="BC232" i="29"/>
  <c r="BA232" i="29"/>
  <c r="AG232" i="29"/>
  <c r="M232" i="29"/>
  <c r="BC231" i="29"/>
  <c r="BA231" i="29"/>
  <c r="AG231" i="29"/>
  <c r="M231" i="29"/>
  <c r="BC230" i="29"/>
  <c r="BA230" i="29"/>
  <c r="AG230" i="29"/>
  <c r="M230" i="29"/>
  <c r="BC229" i="29"/>
  <c r="BA229" i="29"/>
  <c r="AG229" i="29"/>
  <c r="M229" i="29"/>
  <c r="BC228" i="29"/>
  <c r="BA228" i="29"/>
  <c r="AG228" i="29"/>
  <c r="M228" i="29"/>
  <c r="BC227" i="29"/>
  <c r="BA227" i="29"/>
  <c r="AG227" i="29"/>
  <c r="M227" i="29"/>
  <c r="BC226" i="29"/>
  <c r="BA226" i="29"/>
  <c r="AG226" i="29"/>
  <c r="M226" i="29"/>
  <c r="BC225" i="29"/>
  <c r="BA225" i="29"/>
  <c r="AG225" i="29"/>
  <c r="M225" i="29"/>
  <c r="BC224" i="29"/>
  <c r="BA224" i="29"/>
  <c r="AG224" i="29"/>
  <c r="M224" i="29"/>
  <c r="AG223" i="29"/>
  <c r="V223" i="29"/>
  <c r="BC222" i="29"/>
  <c r="AG222" i="29"/>
  <c r="V222" i="29"/>
  <c r="BB222" i="29" s="1"/>
  <c r="BC221" i="29"/>
  <c r="AG221" i="29"/>
  <c r="V221" i="29"/>
  <c r="BB221" i="29" s="1"/>
  <c r="BC220" i="29"/>
  <c r="AG220" i="29"/>
  <c r="V220" i="29"/>
  <c r="BB220" i="29" s="1"/>
  <c r="BC219" i="29"/>
  <c r="BA219" i="29"/>
  <c r="AG219" i="29"/>
  <c r="M219" i="29"/>
  <c r="BC218" i="29"/>
  <c r="BA218" i="29"/>
  <c r="AG218" i="29"/>
  <c r="M218" i="29"/>
  <c r="BC217" i="29"/>
  <c r="BA217" i="29"/>
  <c r="AG217" i="29"/>
  <c r="BC215" i="29"/>
  <c r="BA215" i="29"/>
  <c r="AG215" i="29"/>
  <c r="M215" i="29"/>
  <c r="BC214" i="29"/>
  <c r="BA214" i="29"/>
  <c r="AG214" i="29"/>
  <c r="M214" i="29"/>
  <c r="BC213" i="29"/>
  <c r="BA213" i="29"/>
  <c r="AG213" i="29"/>
  <c r="M213" i="29"/>
  <c r="BC212" i="29"/>
  <c r="BA212" i="29"/>
  <c r="AG212" i="29"/>
  <c r="M212" i="29"/>
  <c r="BC211" i="29"/>
  <c r="BA211" i="29"/>
  <c r="AG211" i="29"/>
  <c r="M211" i="29"/>
  <c r="AG210" i="29"/>
  <c r="V210" i="29"/>
  <c r="BC209" i="29"/>
  <c r="BA209" i="29"/>
  <c r="AG209" i="29"/>
  <c r="M209" i="29"/>
  <c r="BC208" i="29"/>
  <c r="BA208" i="29"/>
  <c r="AG208" i="29"/>
  <c r="M208" i="29"/>
  <c r="BC207" i="29"/>
  <c r="BA207" i="29"/>
  <c r="AG207" i="29"/>
  <c r="M207" i="29"/>
  <c r="BC206" i="29"/>
  <c r="BA206" i="29"/>
  <c r="AG206" i="29"/>
  <c r="M206" i="29"/>
  <c r="BC205" i="29"/>
  <c r="BA205" i="29"/>
  <c r="AG205" i="29"/>
  <c r="M205" i="29"/>
  <c r="BC204" i="29"/>
  <c r="BA204" i="29"/>
  <c r="AG204" i="29"/>
  <c r="M204" i="29"/>
  <c r="BC203" i="29"/>
  <c r="BA203" i="29"/>
  <c r="AG203" i="29"/>
  <c r="M203" i="29"/>
  <c r="BC201" i="29"/>
  <c r="BA201" i="29"/>
  <c r="AG201" i="29"/>
  <c r="M201" i="29"/>
  <c r="AG199" i="29"/>
  <c r="V199" i="29"/>
  <c r="BC198" i="29"/>
  <c r="BA198" i="29"/>
  <c r="AG198" i="29"/>
  <c r="M198" i="29"/>
  <c r="BC195" i="29"/>
  <c r="BA195" i="29"/>
  <c r="AG195" i="29"/>
  <c r="M195" i="29"/>
  <c r="BC194" i="29"/>
  <c r="BA194" i="29"/>
  <c r="AG194" i="29"/>
  <c r="M194" i="29"/>
  <c r="BC193" i="29"/>
  <c r="BA193" i="29"/>
  <c r="AG193" i="29"/>
  <c r="M193" i="29"/>
  <c r="BC192" i="29"/>
  <c r="BA192" i="29"/>
  <c r="AG192" i="29"/>
  <c r="M192" i="29"/>
  <c r="BC191" i="29"/>
  <c r="BA191" i="29"/>
  <c r="AG191" i="29"/>
  <c r="M191" i="29"/>
  <c r="BC190" i="29"/>
  <c r="BA190" i="29"/>
  <c r="AG190" i="29"/>
  <c r="M190" i="29"/>
  <c r="BC189" i="29"/>
  <c r="BA189" i="29"/>
  <c r="AG189" i="29"/>
  <c r="M189" i="29"/>
  <c r="BC188" i="29"/>
  <c r="BA188" i="29"/>
  <c r="AG188" i="29"/>
  <c r="M188" i="29"/>
  <c r="BC187" i="29"/>
  <c r="BA187" i="29"/>
  <c r="AG187" i="29"/>
  <c r="M187" i="29"/>
  <c r="BC186" i="29"/>
  <c r="BA186" i="29"/>
  <c r="AG186" i="29"/>
  <c r="M186" i="29"/>
  <c r="BC185" i="29"/>
  <c r="BA185" i="29"/>
  <c r="AG185" i="29"/>
  <c r="M185" i="29"/>
  <c r="BC184" i="29"/>
  <c r="BA184" i="29"/>
  <c r="AG184" i="29"/>
  <c r="M184" i="29"/>
  <c r="BC183" i="29"/>
  <c r="BA183" i="29"/>
  <c r="AG183" i="29"/>
  <c r="M183" i="29"/>
  <c r="AG182" i="29"/>
  <c r="V182" i="29"/>
  <c r="BC181" i="29"/>
  <c r="BA181" i="29"/>
  <c r="AG181" i="29"/>
  <c r="M181" i="29"/>
  <c r="BC180" i="29"/>
  <c r="BA180" i="29"/>
  <c r="AG180" i="29"/>
  <c r="M180" i="29"/>
  <c r="AG179" i="29"/>
  <c r="V179" i="29"/>
  <c r="BC178" i="29"/>
  <c r="AG178" i="29"/>
  <c r="V178" i="29"/>
  <c r="BB178" i="29" s="1"/>
  <c r="BC177" i="29"/>
  <c r="AG177" i="29"/>
  <c r="V177" i="29"/>
  <c r="BB177" i="29" s="1"/>
  <c r="BC176" i="29"/>
  <c r="AG176" i="29"/>
  <c r="V176" i="29"/>
  <c r="BB176" i="29" s="1"/>
  <c r="AG173" i="29"/>
  <c r="V173" i="29"/>
  <c r="BC171" i="29"/>
  <c r="BA171" i="29"/>
  <c r="AG171" i="29"/>
  <c r="M171" i="29"/>
  <c r="BC170" i="29"/>
  <c r="BA170" i="29"/>
  <c r="AG170" i="29"/>
  <c r="M170" i="29"/>
  <c r="BC167" i="29"/>
  <c r="BA167" i="29"/>
  <c r="AG167" i="29"/>
  <c r="M167" i="29"/>
  <c r="BC166" i="29"/>
  <c r="BA166" i="29"/>
  <c r="AG166" i="29"/>
  <c r="M166" i="29"/>
  <c r="BC165" i="29"/>
  <c r="BA165" i="29"/>
  <c r="AG165" i="29"/>
  <c r="M165" i="29"/>
  <c r="BC164" i="29"/>
  <c r="BA164" i="29"/>
  <c r="AG164" i="29"/>
  <c r="M164" i="29"/>
  <c r="BC163" i="29"/>
  <c r="BA163" i="29"/>
  <c r="AG163" i="29"/>
  <c r="M163" i="29"/>
  <c r="BC162" i="29"/>
  <c r="BA162" i="29"/>
  <c r="AG162" i="29"/>
  <c r="M162" i="29"/>
  <c r="BC161" i="29"/>
  <c r="BA161" i="29"/>
  <c r="AG161" i="29"/>
  <c r="M161" i="29"/>
  <c r="BC160" i="29"/>
  <c r="BA160" i="29"/>
  <c r="AG160" i="29"/>
  <c r="M160" i="29"/>
  <c r="BC159" i="29"/>
  <c r="BA159" i="29"/>
  <c r="AG159" i="29"/>
  <c r="M159" i="29"/>
  <c r="BC158" i="29"/>
  <c r="BA158" i="29"/>
  <c r="AG158" i="29"/>
  <c r="M158" i="29"/>
  <c r="BC157" i="29"/>
  <c r="BA157" i="29"/>
  <c r="AG157" i="29"/>
  <c r="M157" i="29"/>
  <c r="BC156" i="29"/>
  <c r="BA156" i="29"/>
  <c r="AG156" i="29"/>
  <c r="M156" i="29"/>
  <c r="BC155" i="29"/>
  <c r="BA155" i="29"/>
  <c r="AG155" i="29"/>
  <c r="M155" i="29"/>
  <c r="BC154" i="29"/>
  <c r="BA154" i="29"/>
  <c r="AG154" i="29"/>
  <c r="M154" i="29"/>
  <c r="BC153" i="29"/>
  <c r="BA153" i="29"/>
  <c r="AG153" i="29"/>
  <c r="M153" i="29"/>
  <c r="BC152" i="29"/>
  <c r="BA152" i="29"/>
  <c r="AG152" i="29"/>
  <c r="M152" i="29"/>
  <c r="BC151" i="29"/>
  <c r="BA151" i="29"/>
  <c r="AG151" i="29"/>
  <c r="M151" i="29"/>
  <c r="BC148" i="29"/>
  <c r="BA148" i="29"/>
  <c r="AG148" i="29"/>
  <c r="M148" i="29"/>
  <c r="BC147" i="29"/>
  <c r="BA147" i="29"/>
  <c r="AG147" i="29"/>
  <c r="M147" i="29"/>
  <c r="AG146" i="29"/>
  <c r="V146" i="29"/>
  <c r="BC145" i="29"/>
  <c r="BA145" i="29"/>
  <c r="AG145" i="29"/>
  <c r="M145" i="29"/>
  <c r="AG144" i="29"/>
  <c r="V144" i="29"/>
  <c r="BC143" i="29"/>
  <c r="BA143" i="29"/>
  <c r="AG143" i="29"/>
  <c r="M143" i="29"/>
  <c r="BC142" i="29"/>
  <c r="BA142" i="29"/>
  <c r="AG142" i="29"/>
  <c r="M142" i="29"/>
  <c r="BC141" i="29"/>
  <c r="BA141" i="29"/>
  <c r="AG141" i="29"/>
  <c r="M141" i="29"/>
  <c r="BC140" i="29"/>
  <c r="BA140" i="29"/>
  <c r="AG140" i="29"/>
  <c r="M140" i="29"/>
  <c r="AG137" i="29"/>
  <c r="V137" i="29"/>
  <c r="BC136" i="29"/>
  <c r="BA136" i="29"/>
  <c r="AG136" i="29"/>
  <c r="M136" i="29"/>
  <c r="BC135" i="29"/>
  <c r="BA135" i="29"/>
  <c r="AG135" i="29"/>
  <c r="M135" i="29"/>
  <c r="BC134" i="29"/>
  <c r="BA134" i="29"/>
  <c r="AG134" i="29"/>
  <c r="M134" i="29"/>
  <c r="BC133" i="29"/>
  <c r="BA133" i="29"/>
  <c r="AG133" i="29"/>
  <c r="M133" i="29"/>
  <c r="AG132" i="29"/>
  <c r="V132" i="29"/>
  <c r="BC131" i="29"/>
  <c r="BA131" i="29"/>
  <c r="AG131" i="29"/>
  <c r="M131" i="29"/>
  <c r="BC130" i="29"/>
  <c r="BA130" i="29"/>
  <c r="AG130" i="29"/>
  <c r="M130" i="29"/>
  <c r="BC129" i="29"/>
  <c r="BA129" i="29"/>
  <c r="AG129" i="29"/>
  <c r="M129" i="29"/>
  <c r="BC128" i="29"/>
  <c r="BA128" i="29"/>
  <c r="AG128" i="29"/>
  <c r="M128" i="29"/>
  <c r="BC127" i="29"/>
  <c r="BA127" i="29"/>
  <c r="AG127" i="29"/>
  <c r="M127" i="29"/>
  <c r="BC126" i="29"/>
  <c r="BA126" i="29"/>
  <c r="AG126" i="29"/>
  <c r="M126" i="29"/>
  <c r="BC125" i="29"/>
  <c r="BA125" i="29"/>
  <c r="AG125" i="29"/>
  <c r="M125" i="29"/>
  <c r="BC124" i="29"/>
  <c r="BA124" i="29"/>
  <c r="AG124" i="29"/>
  <c r="M124" i="29"/>
  <c r="BC123" i="29"/>
  <c r="BA123" i="29"/>
  <c r="AG123" i="29"/>
  <c r="M123" i="29"/>
  <c r="AG122" i="29"/>
  <c r="V122" i="29"/>
  <c r="BC121" i="29"/>
  <c r="BA121" i="29"/>
  <c r="AG121" i="29"/>
  <c r="M121" i="29"/>
  <c r="BC117" i="29"/>
  <c r="BA117" i="29"/>
  <c r="AG117" i="29"/>
  <c r="M117" i="29"/>
  <c r="BC114" i="29"/>
  <c r="BA114" i="29"/>
  <c r="AG114" i="29"/>
  <c r="M114" i="29"/>
  <c r="AG113" i="29"/>
  <c r="V113" i="29"/>
  <c r="BC112" i="29"/>
  <c r="BA112" i="29"/>
  <c r="AG112" i="29"/>
  <c r="M112" i="29"/>
  <c r="BC111" i="29"/>
  <c r="BA111" i="29"/>
  <c r="AG111" i="29"/>
  <c r="M111" i="29"/>
  <c r="BC110" i="29"/>
  <c r="BA110" i="29"/>
  <c r="AG110" i="29"/>
  <c r="M110" i="29"/>
  <c r="BC109" i="29"/>
  <c r="BA109" i="29"/>
  <c r="AG109" i="29"/>
  <c r="M109" i="29"/>
  <c r="BC108" i="29"/>
  <c r="BA108" i="29"/>
  <c r="AG108" i="29"/>
  <c r="M108" i="29"/>
  <c r="AG104" i="29"/>
  <c r="V104" i="29"/>
  <c r="BC103" i="29"/>
  <c r="BA103" i="29"/>
  <c r="AG103" i="29"/>
  <c r="M103" i="29"/>
  <c r="BC102" i="29"/>
  <c r="BA102" i="29"/>
  <c r="AG102" i="29"/>
  <c r="M102" i="29"/>
  <c r="AG101" i="29"/>
  <c r="V101" i="29"/>
  <c r="BC100" i="29"/>
  <c r="BA100" i="29"/>
  <c r="AG100" i="29"/>
  <c r="M100" i="29"/>
  <c r="BC99" i="29"/>
  <c r="BA99" i="29"/>
  <c r="AG99" i="29"/>
  <c r="M99" i="29"/>
  <c r="BC96" i="29"/>
  <c r="BA96" i="29"/>
  <c r="AG96" i="29"/>
  <c r="M96" i="29"/>
  <c r="BC95" i="29"/>
  <c r="BA95" i="29"/>
  <c r="AG95" i="29"/>
  <c r="M95" i="29"/>
  <c r="BC93" i="29"/>
  <c r="BA93" i="29"/>
  <c r="AG93" i="29"/>
  <c r="M93" i="29"/>
  <c r="BC92" i="29"/>
  <c r="BA92" i="29"/>
  <c r="AG92" i="29"/>
  <c r="M92" i="29"/>
  <c r="BC91" i="29"/>
  <c r="BA91" i="29"/>
  <c r="AK91" i="29"/>
  <c r="AG91" i="29"/>
  <c r="M91" i="29"/>
  <c r="BC90" i="29"/>
  <c r="BA90" i="29"/>
  <c r="AG90" i="29"/>
  <c r="M90" i="29"/>
  <c r="BC89" i="29"/>
  <c r="BA89" i="29"/>
  <c r="AG89" i="29"/>
  <c r="M89" i="29"/>
  <c r="AG88" i="29"/>
  <c r="V88" i="29"/>
  <c r="BC87" i="29"/>
  <c r="BA87" i="29"/>
  <c r="AG87" i="29"/>
  <c r="M87" i="29"/>
  <c r="BC86" i="29"/>
  <c r="BA86" i="29"/>
  <c r="AG86" i="29"/>
  <c r="M86" i="29"/>
  <c r="BC85" i="29"/>
  <c r="BA85" i="29"/>
  <c r="AG85" i="29"/>
  <c r="M85" i="29"/>
  <c r="BC84" i="29"/>
  <c r="BA84" i="29"/>
  <c r="AG84" i="29"/>
  <c r="M84" i="29"/>
  <c r="BC83" i="29"/>
  <c r="BA83" i="29"/>
  <c r="AG83" i="29"/>
  <c r="M83" i="29"/>
  <c r="BC82" i="29"/>
  <c r="BA82" i="29"/>
  <c r="AG82" i="29"/>
  <c r="M82" i="29"/>
  <c r="BC81" i="29"/>
  <c r="BA81" i="29"/>
  <c r="AG81" i="29"/>
  <c r="M81" i="29"/>
  <c r="AG80" i="29"/>
  <c r="V80" i="29"/>
  <c r="BC79" i="29"/>
  <c r="BA79" i="29"/>
  <c r="AG79" i="29"/>
  <c r="M79" i="29"/>
  <c r="BC78" i="29"/>
  <c r="BA78" i="29"/>
  <c r="AG78" i="29"/>
  <c r="M78" i="29"/>
  <c r="BC77" i="29"/>
  <c r="BA77" i="29"/>
  <c r="AG77" i="29"/>
  <c r="M77" i="29"/>
  <c r="BC75" i="29"/>
  <c r="BA75" i="29"/>
  <c r="AG75" i="29"/>
  <c r="M75" i="29"/>
  <c r="BC74" i="29"/>
  <c r="BA74" i="29"/>
  <c r="AG74" i="29"/>
  <c r="M74" i="29"/>
  <c r="AG73" i="29"/>
  <c r="V73" i="29"/>
  <c r="BC72" i="29"/>
  <c r="BA72" i="29"/>
  <c r="AG72" i="29"/>
  <c r="M72" i="29"/>
  <c r="BC71" i="29"/>
  <c r="BA71" i="29"/>
  <c r="AG71" i="29"/>
  <c r="M71" i="29"/>
  <c r="BC65" i="29"/>
  <c r="BA65" i="29"/>
  <c r="AG65" i="29"/>
  <c r="M65" i="29"/>
  <c r="BC64" i="29"/>
  <c r="BA64" i="29"/>
  <c r="AG64" i="29"/>
  <c r="M64" i="29"/>
  <c r="BC63" i="29"/>
  <c r="BA63" i="29"/>
  <c r="AG63" i="29"/>
  <c r="M63" i="29"/>
  <c r="BC62" i="29"/>
  <c r="BA62" i="29"/>
  <c r="AG62" i="29"/>
  <c r="M62" i="29"/>
  <c r="BC61" i="29"/>
  <c r="BA61" i="29"/>
  <c r="AG61" i="29"/>
  <c r="M61" i="29"/>
  <c r="BC60" i="29"/>
  <c r="BA60" i="29"/>
  <c r="AG60" i="29"/>
  <c r="M60" i="29"/>
  <c r="BC59" i="29"/>
  <c r="BA59" i="29"/>
  <c r="AG59" i="29"/>
  <c r="M59" i="29"/>
  <c r="BC58" i="29"/>
  <c r="BA58" i="29"/>
  <c r="AG58" i="29"/>
  <c r="M58" i="29"/>
  <c r="BC57" i="29"/>
  <c r="BA57" i="29"/>
  <c r="AG57" i="29"/>
  <c r="M57" i="29"/>
  <c r="BC56" i="29"/>
  <c r="BA56" i="29"/>
  <c r="AG56" i="29"/>
  <c r="M56" i="29"/>
  <c r="BC55" i="29"/>
  <c r="BA55" i="29"/>
  <c r="AG55" i="29"/>
  <c r="M55" i="29"/>
  <c r="BC54" i="29"/>
  <c r="BA54" i="29"/>
  <c r="AG54" i="29"/>
  <c r="M54" i="29"/>
  <c r="BC53" i="29"/>
  <c r="BA53" i="29"/>
  <c r="AG53" i="29"/>
  <c r="M53" i="29"/>
  <c r="BC52" i="29"/>
  <c r="BA52" i="29"/>
  <c r="AG52" i="29"/>
  <c r="M52" i="29"/>
  <c r="BC51" i="29"/>
  <c r="BA51" i="29"/>
  <c r="AG51" i="29"/>
  <c r="M51" i="29"/>
  <c r="BC50" i="29"/>
  <c r="BA50" i="29"/>
  <c r="AG50" i="29"/>
  <c r="M50" i="29"/>
  <c r="AG49" i="29"/>
  <c r="V49" i="29"/>
  <c r="BC48" i="29"/>
  <c r="BA48" i="29"/>
  <c r="AG48" i="29"/>
  <c r="M48" i="29"/>
  <c r="BC47" i="29"/>
  <c r="BA47" i="29"/>
  <c r="AG47" i="29"/>
  <c r="M47" i="29"/>
  <c r="BC45" i="29"/>
  <c r="BA45" i="29"/>
  <c r="AG45" i="29"/>
  <c r="M45" i="29"/>
  <c r="AG44" i="29"/>
  <c r="V44" i="29"/>
  <c r="BC43" i="29"/>
  <c r="BA43" i="29"/>
  <c r="AG43" i="29"/>
  <c r="M43" i="29"/>
  <c r="AG41" i="29"/>
  <c r="V41" i="29"/>
  <c r="BC40" i="29"/>
  <c r="BA40" i="29"/>
  <c r="AG40" i="29"/>
  <c r="M40" i="29"/>
  <c r="BC39" i="29"/>
  <c r="BA39" i="29"/>
  <c r="AG39" i="29"/>
  <c r="M39" i="29"/>
  <c r="BC38" i="29"/>
  <c r="BA38" i="29"/>
  <c r="AG38" i="29"/>
  <c r="M38" i="29"/>
  <c r="BC36" i="29"/>
  <c r="BA36" i="29"/>
  <c r="AG36" i="29"/>
  <c r="M36" i="29"/>
  <c r="BC35" i="29"/>
  <c r="BA35" i="29"/>
  <c r="AG35" i="29"/>
  <c r="M35" i="29"/>
  <c r="AG34" i="29"/>
  <c r="V34" i="29"/>
  <c r="BC33" i="29"/>
  <c r="BA33" i="29"/>
  <c r="AG33" i="29"/>
  <c r="M33" i="29"/>
  <c r="BC31" i="29"/>
  <c r="BA31" i="29"/>
  <c r="AG31" i="29"/>
  <c r="M31" i="29"/>
  <c r="BC30" i="29"/>
  <c r="BA30" i="29"/>
  <c r="AG30" i="29"/>
  <c r="M30" i="29"/>
  <c r="BC29" i="29"/>
  <c r="BA29" i="29"/>
  <c r="AG29" i="29"/>
  <c r="M29" i="29"/>
  <c r="BC28" i="29"/>
  <c r="BA28" i="29"/>
  <c r="AG28" i="29"/>
  <c r="M28" i="29"/>
  <c r="BC27" i="29"/>
  <c r="BA27" i="29"/>
  <c r="AG27" i="29"/>
  <c r="M27" i="29"/>
  <c r="BC26" i="29"/>
  <c r="BA26" i="29"/>
  <c r="AG26" i="29"/>
  <c r="M26" i="29"/>
  <c r="BC24" i="29"/>
  <c r="BA24" i="29"/>
  <c r="AG24" i="29"/>
  <c r="M24" i="29"/>
  <c r="BC23" i="29"/>
  <c r="BA23" i="29"/>
  <c r="AG23" i="29"/>
  <c r="M23" i="29"/>
  <c r="BC22" i="29"/>
  <c r="BA22" i="29"/>
  <c r="AG22" i="29"/>
  <c r="M22" i="29"/>
  <c r="BC21" i="29"/>
  <c r="BA21" i="29"/>
  <c r="AG21" i="29"/>
  <c r="M21" i="29"/>
  <c r="BC20" i="29"/>
  <c r="BA20" i="29"/>
  <c r="AG20" i="29"/>
  <c r="M20" i="29"/>
  <c r="BC19" i="29"/>
  <c r="BA19" i="29"/>
  <c r="AG19" i="29"/>
  <c r="M19" i="29"/>
  <c r="AG18" i="29"/>
  <c r="V18" i="29"/>
  <c r="BC17" i="29"/>
  <c r="BA17" i="29"/>
  <c r="AG17" i="29"/>
  <c r="M17" i="29"/>
  <c r="BC16" i="29"/>
  <c r="BA16" i="29"/>
  <c r="AG16" i="29"/>
  <c r="M16" i="29"/>
  <c r="BC15" i="29"/>
  <c r="BA15" i="29"/>
  <c r="AG15" i="29"/>
  <c r="M15" i="29"/>
  <c r="BC14" i="29"/>
  <c r="BA14" i="29"/>
  <c r="AG14" i="29"/>
  <c r="M14" i="29"/>
  <c r="BC13" i="29"/>
  <c r="BA13" i="29"/>
  <c r="AG13" i="29"/>
  <c r="M13" i="29"/>
  <c r="BC12" i="29"/>
  <c r="BA12" i="29"/>
  <c r="AG12" i="29"/>
  <c r="M12" i="29"/>
  <c r="BC11" i="29"/>
  <c r="BA11" i="29"/>
  <c r="AG11" i="29"/>
  <c r="M11" i="29"/>
  <c r="BC10" i="29"/>
  <c r="BA10" i="29"/>
  <c r="AG10" i="29"/>
  <c r="M10" i="29"/>
  <c r="BA9" i="29"/>
  <c r="AG9" i="29"/>
  <c r="M9" i="29"/>
  <c r="AI249" i="29"/>
  <c r="V249" i="29" s="1"/>
  <c r="BB249" i="29" s="1"/>
  <c r="G140" i="29" l="1"/>
  <c r="G218" i="29"/>
  <c r="G287" i="29"/>
  <c r="G209" i="29"/>
  <c r="G251" i="29"/>
  <c r="G309" i="29"/>
  <c r="G241" i="29"/>
  <c r="G135" i="29"/>
  <c r="G320" i="29"/>
  <c r="G142" i="29"/>
  <c r="G161" i="29"/>
  <c r="G181" i="29"/>
  <c r="G188" i="29"/>
  <c r="G236" i="29"/>
  <c r="AG544" i="29"/>
  <c r="AK320" i="29"/>
  <c r="AJ470" i="29"/>
  <c r="AI470" i="29" s="1"/>
  <c r="V470" i="29" s="1"/>
  <c r="BB470" i="29" s="1"/>
  <c r="AJ500" i="29"/>
  <c r="AI500" i="29" s="1"/>
  <c r="BB500" i="29" s="1"/>
  <c r="AJ311" i="29"/>
  <c r="AI311" i="29" s="1"/>
  <c r="AK500" i="29"/>
  <c r="AK334" i="29"/>
  <c r="AK370" i="29"/>
  <c r="AJ507" i="29"/>
  <c r="AI507" i="29" s="1"/>
  <c r="V507" i="29" s="1"/>
  <c r="BB507" i="29" s="1"/>
  <c r="AJ541" i="29"/>
  <c r="AI541" i="29" s="1"/>
  <c r="AK89" i="29"/>
  <c r="AJ110" i="29"/>
  <c r="AI110" i="29" s="1"/>
  <c r="V110" i="29" s="1"/>
  <c r="BB110" i="29" s="1"/>
  <c r="AK140" i="29"/>
  <c r="AJ471" i="29"/>
  <c r="AI471" i="29" s="1"/>
  <c r="V471" i="29" s="1"/>
  <c r="BB471" i="29" s="1"/>
  <c r="AJ504" i="29"/>
  <c r="AI504" i="29" s="1"/>
  <c r="V504" i="29" s="1"/>
  <c r="BB504" i="29" s="1"/>
  <c r="AJ517" i="29"/>
  <c r="AI517" i="29" s="1"/>
  <c r="AK520" i="29"/>
  <c r="AK526" i="29"/>
  <c r="AJ542" i="29"/>
  <c r="AI542" i="29" s="1"/>
  <c r="AJ167" i="29"/>
  <c r="AI167" i="29" s="1"/>
  <c r="BB167" i="29" s="1"/>
  <c r="AK188" i="29"/>
  <c r="AJ192" i="29"/>
  <c r="AI192" i="29" s="1"/>
  <c r="V192" i="29" s="1"/>
  <c r="BB192" i="29" s="1"/>
  <c r="AJ238" i="29"/>
  <c r="AI238" i="29" s="1"/>
  <c r="V238" i="29" s="1"/>
  <c r="BB238" i="29" s="1"/>
  <c r="AK281" i="29"/>
  <c r="AK286" i="29"/>
  <c r="AJ190" i="29"/>
  <c r="AI190" i="29" s="1"/>
  <c r="V190" i="29" s="1"/>
  <c r="BB190" i="29" s="1"/>
  <c r="AK282" i="29"/>
  <c r="AJ331" i="29"/>
  <c r="AI331" i="29" s="1"/>
  <c r="V331" i="29" s="1"/>
  <c r="BB331" i="29" s="1"/>
  <c r="AJ345" i="29"/>
  <c r="AI345" i="29" s="1"/>
  <c r="V345" i="29" s="1"/>
  <c r="BB345" i="29" s="1"/>
  <c r="AK429" i="29"/>
  <c r="AJ452" i="29"/>
  <c r="AI452" i="29" s="1"/>
  <c r="V452" i="29" s="1"/>
  <c r="BB452" i="29" s="1"/>
  <c r="AJ499" i="29"/>
  <c r="AI499" i="29" s="1"/>
  <c r="V499" i="29" s="1"/>
  <c r="BB499" i="29" s="1"/>
  <c r="AJ519" i="29"/>
  <c r="AI519" i="29" s="1"/>
  <c r="AJ303" i="29"/>
  <c r="AI303" i="29" s="1"/>
  <c r="V303" i="29" s="1"/>
  <c r="BB303" i="29" s="1"/>
  <c r="AJ198" i="29"/>
  <c r="AI198" i="29" s="1"/>
  <c r="V198" i="29" s="1"/>
  <c r="BB198" i="29" s="1"/>
  <c r="AK279" i="29"/>
  <c r="AK310" i="29"/>
  <c r="AK328" i="29"/>
  <c r="AK332" i="29"/>
  <c r="AK339" i="29"/>
  <c r="AJ385" i="29"/>
  <c r="AI385" i="29" s="1"/>
  <c r="AK388" i="29"/>
  <c r="AJ528" i="29"/>
  <c r="AI528" i="29" s="1"/>
  <c r="V528" i="29" s="1"/>
  <c r="BB528" i="29" s="1"/>
  <c r="AK532" i="29"/>
  <c r="AJ187" i="29"/>
  <c r="AI187" i="29" s="1"/>
  <c r="AJ219" i="29"/>
  <c r="AI219" i="29" s="1"/>
  <c r="V219" i="29" s="1"/>
  <c r="BB219" i="29" s="1"/>
  <c r="AJ230" i="29"/>
  <c r="AI230" i="29" s="1"/>
  <c r="V230" i="29" s="1"/>
  <c r="BB230" i="29" s="1"/>
  <c r="AJ237" i="29"/>
  <c r="AI237" i="29" s="1"/>
  <c r="V237" i="29" s="1"/>
  <c r="BB237" i="29" s="1"/>
  <c r="AK241" i="29"/>
  <c r="AK347" i="29"/>
  <c r="AK351" i="29"/>
  <c r="AJ363" i="29"/>
  <c r="AI363" i="29" s="1"/>
  <c r="V363" i="29" s="1"/>
  <c r="BB363" i="29" s="1"/>
  <c r="AK368" i="29"/>
  <c r="AJ370" i="29"/>
  <c r="AI370" i="29" s="1"/>
  <c r="V370" i="29" s="1"/>
  <c r="BB370" i="29" s="1"/>
  <c r="AJ407" i="29"/>
  <c r="AI407" i="29" s="1"/>
  <c r="V407" i="29" s="1"/>
  <c r="BB407" i="29" s="1"/>
  <c r="AJ474" i="29"/>
  <c r="AI474" i="29" s="1"/>
  <c r="AJ310" i="29"/>
  <c r="AI310" i="29" s="1"/>
  <c r="V310" i="29" s="1"/>
  <c r="BB310" i="29" s="1"/>
  <c r="AK45" i="29"/>
  <c r="AJ206" i="29"/>
  <c r="AI206" i="29" s="1"/>
  <c r="BB206" i="29" s="1"/>
  <c r="AK367" i="29"/>
  <c r="AJ384" i="29"/>
  <c r="AI384" i="29" s="1"/>
  <c r="V384" i="29" s="1"/>
  <c r="BB384" i="29" s="1"/>
  <c r="AK387" i="29"/>
  <c r="AJ427" i="29"/>
  <c r="AI427" i="29" s="1"/>
  <c r="BB427" i="29" s="1"/>
  <c r="AJ434" i="29"/>
  <c r="AI434" i="29" s="1"/>
  <c r="BB434" i="29" s="1"/>
  <c r="AJ460" i="29"/>
  <c r="AI460" i="29" s="1"/>
  <c r="AK498" i="29"/>
  <c r="AK538" i="29"/>
  <c r="AK109" i="29"/>
  <c r="AJ203" i="29"/>
  <c r="AI203" i="29" s="1"/>
  <c r="BB203" i="29" s="1"/>
  <c r="AK48" i="29"/>
  <c r="AJ189" i="29"/>
  <c r="AI189" i="29" s="1"/>
  <c r="V189" i="29" s="1"/>
  <c r="BB189" i="29" s="1"/>
  <c r="AJ193" i="29"/>
  <c r="AI193" i="29" s="1"/>
  <c r="V193" i="29" s="1"/>
  <c r="BB193" i="29" s="1"/>
  <c r="AK194" i="29"/>
  <c r="AJ205" i="29"/>
  <c r="AI205" i="29" s="1"/>
  <c r="V205" i="29" s="1"/>
  <c r="BB205" i="29" s="1"/>
  <c r="AJ236" i="29"/>
  <c r="AI236" i="29" s="1"/>
  <c r="V236" i="29" s="1"/>
  <c r="BB236" i="29" s="1"/>
  <c r="AJ240" i="29"/>
  <c r="AI240" i="29" s="1"/>
  <c r="V240" i="29" s="1"/>
  <c r="BB240" i="29" s="1"/>
  <c r="AJ266" i="29"/>
  <c r="AI266" i="29" s="1"/>
  <c r="V266" i="29" s="1"/>
  <c r="BB266" i="29" s="1"/>
  <c r="AJ285" i="29"/>
  <c r="AI285" i="29" s="1"/>
  <c r="AJ304" i="29"/>
  <c r="AI304" i="29" s="1"/>
  <c r="AJ320" i="29"/>
  <c r="AI320" i="29" s="1"/>
  <c r="V320" i="29" s="1"/>
  <c r="BB320" i="29" s="1"/>
  <c r="AK321" i="29"/>
  <c r="AJ340" i="29"/>
  <c r="AI340" i="29" s="1"/>
  <c r="AJ343" i="29"/>
  <c r="AI343" i="29" s="1"/>
  <c r="V343" i="29" s="1"/>
  <c r="BB343" i="29" s="1"/>
  <c r="AK350" i="29"/>
  <c r="AK365" i="29"/>
  <c r="AK386" i="29"/>
  <c r="AK396" i="29"/>
  <c r="AK405" i="29"/>
  <c r="AK418" i="29"/>
  <c r="AJ455" i="29"/>
  <c r="AI455" i="29" s="1"/>
  <c r="V455" i="29" s="1"/>
  <c r="BB455" i="29" s="1"/>
  <c r="AJ497" i="29"/>
  <c r="AI497" i="29" s="1"/>
  <c r="V497" i="29" s="1"/>
  <c r="BB497" i="29" s="1"/>
  <c r="AJ530" i="29"/>
  <c r="AI530" i="29" s="1"/>
  <c r="V530" i="29" s="1"/>
  <c r="BB530" i="29" s="1"/>
  <c r="AK536" i="29"/>
  <c r="AJ349" i="29"/>
  <c r="AI349" i="29" s="1"/>
  <c r="V349" i="29" s="1"/>
  <c r="BB349" i="29" s="1"/>
  <c r="AK354" i="29"/>
  <c r="AJ364" i="29"/>
  <c r="AI364" i="29" s="1"/>
  <c r="AJ378" i="29"/>
  <c r="AI378" i="29" s="1"/>
  <c r="BB378" i="29" s="1"/>
  <c r="AK395" i="29"/>
  <c r="AJ476" i="29"/>
  <c r="AI476" i="29" s="1"/>
  <c r="V476" i="29" s="1"/>
  <c r="BB476" i="29" s="1"/>
  <c r="AK529" i="29"/>
  <c r="AK535" i="29"/>
  <c r="AK238" i="29"/>
  <c r="AJ465" i="29"/>
  <c r="AI465" i="29" s="1"/>
  <c r="V465" i="29" s="1"/>
  <c r="BB465" i="29" s="1"/>
  <c r="AK541" i="29"/>
  <c r="AK17" i="29"/>
  <c r="AJ45" i="29"/>
  <c r="AI45" i="29" s="1"/>
  <c r="BB45" i="29" s="1"/>
  <c r="AJ47" i="29"/>
  <c r="AI47" i="29" s="1"/>
  <c r="AJ48" i="29"/>
  <c r="AI48" i="29" s="1"/>
  <c r="V48" i="29" s="1"/>
  <c r="BB48" i="29" s="1"/>
  <c r="AJ89" i="29"/>
  <c r="AI89" i="29" s="1"/>
  <c r="V89" i="29" s="1"/>
  <c r="BB89" i="29" s="1"/>
  <c r="AJ90" i="29"/>
  <c r="AI90" i="29" s="1"/>
  <c r="V90" i="29" s="1"/>
  <c r="BB90" i="29" s="1"/>
  <c r="AJ109" i="29"/>
  <c r="AI109" i="29" s="1"/>
  <c r="V109" i="29" s="1"/>
  <c r="BB109" i="29" s="1"/>
  <c r="AK110" i="29"/>
  <c r="AJ111" i="29"/>
  <c r="AI111" i="29" s="1"/>
  <c r="V111" i="29" s="1"/>
  <c r="BB111" i="29" s="1"/>
  <c r="AK112" i="29"/>
  <c r="AK133" i="29"/>
  <c r="AK167" i="29"/>
  <c r="AJ180" i="29"/>
  <c r="AI180" i="29" s="1"/>
  <c r="V180" i="29" s="1"/>
  <c r="BB180" i="29" s="1"/>
  <c r="AK181" i="29"/>
  <c r="AK305" i="29"/>
  <c r="AJ360" i="29"/>
  <c r="AI360" i="29" s="1"/>
  <c r="V360" i="29" s="1"/>
  <c r="BB360" i="29" s="1"/>
  <c r="AJ361" i="29"/>
  <c r="AI361" i="29" s="1"/>
  <c r="BB361" i="29" s="1"/>
  <c r="AJ371" i="29"/>
  <c r="AI371" i="29" s="1"/>
  <c r="AJ372" i="29"/>
  <c r="AI372" i="29" s="1"/>
  <c r="V372" i="29" s="1"/>
  <c r="BB372" i="29" s="1"/>
  <c r="AJ377" i="29"/>
  <c r="AI377" i="29" s="1"/>
  <c r="AK452" i="29"/>
  <c r="AK504" i="29"/>
  <c r="AJ508" i="29"/>
  <c r="AI508" i="29" s="1"/>
  <c r="AJ510" i="29"/>
  <c r="AI510" i="29" s="1"/>
  <c r="V510" i="29" s="1"/>
  <c r="BB510" i="29" s="1"/>
  <c r="AK513" i="29"/>
  <c r="AK517" i="29"/>
  <c r="AJ523" i="29"/>
  <c r="AI523" i="29" s="1"/>
  <c r="V523" i="29" s="1"/>
  <c r="BB523" i="29" s="1"/>
  <c r="AJ525" i="29"/>
  <c r="AI525" i="29" s="1"/>
  <c r="V525" i="29" s="1"/>
  <c r="BB525" i="29" s="1"/>
  <c r="AJ325" i="29"/>
  <c r="AI325" i="29" s="1"/>
  <c r="V325" i="29" s="1"/>
  <c r="BB325" i="29" s="1"/>
  <c r="AK456" i="29"/>
  <c r="AJ469" i="29"/>
  <c r="AI469" i="29" s="1"/>
  <c r="AJ502" i="29"/>
  <c r="AI502" i="29" s="1"/>
  <c r="V502" i="29" s="1"/>
  <c r="BB502" i="29" s="1"/>
  <c r="AM544" i="29"/>
  <c r="AK47" i="29"/>
  <c r="AJ305" i="29"/>
  <c r="AI305" i="29" s="1"/>
  <c r="AJ181" i="29"/>
  <c r="AI181" i="29" s="1"/>
  <c r="AK508" i="29"/>
  <c r="AJ112" i="29"/>
  <c r="AI112" i="29" s="1"/>
  <c r="V112" i="29" s="1"/>
  <c r="BB112" i="29" s="1"/>
  <c r="AK180" i="29"/>
  <c r="AJ9" i="29"/>
  <c r="AI9" i="29" s="1"/>
  <c r="V9" i="29" s="1"/>
  <c r="AJ10" i="29"/>
  <c r="AI10" i="29" s="1"/>
  <c r="V10" i="29" s="1"/>
  <c r="BB10" i="29" s="1"/>
  <c r="AK11" i="29"/>
  <c r="AK14" i="29"/>
  <c r="AJ35" i="29"/>
  <c r="AI35" i="29" s="1"/>
  <c r="AK36" i="29"/>
  <c r="AJ74" i="29"/>
  <c r="AI74" i="29" s="1"/>
  <c r="V74" i="29" s="1"/>
  <c r="BB74" i="29" s="1"/>
  <c r="AJ77" i="29"/>
  <c r="AI77" i="29" s="1"/>
  <c r="AK78" i="29"/>
  <c r="AJ93" i="29"/>
  <c r="AI93" i="29" s="1"/>
  <c r="V93" i="29" s="1"/>
  <c r="BB93" i="29" s="1"/>
  <c r="AK95" i="29"/>
  <c r="AJ96" i="29"/>
  <c r="AI96" i="29" s="1"/>
  <c r="V96" i="29" s="1"/>
  <c r="BB96" i="29" s="1"/>
  <c r="AJ99" i="29"/>
  <c r="AI99" i="29" s="1"/>
  <c r="BB99" i="29" s="1"/>
  <c r="AJ121" i="29"/>
  <c r="AI121" i="29" s="1"/>
  <c r="V121" i="29" s="1"/>
  <c r="BB121" i="29" s="1"/>
  <c r="AK186" i="29"/>
  <c r="AJ186" i="29"/>
  <c r="AI186" i="29" s="1"/>
  <c r="AJ239" i="29"/>
  <c r="AI239" i="29" s="1"/>
  <c r="V239" i="29" s="1"/>
  <c r="BB239" i="29" s="1"/>
  <c r="AK239" i="29"/>
  <c r="AK287" i="29"/>
  <c r="AJ287" i="29"/>
  <c r="AI287" i="29" s="1"/>
  <c r="V287" i="29" s="1"/>
  <c r="BB287" i="29" s="1"/>
  <c r="AJ531" i="29"/>
  <c r="AI531" i="29" s="1"/>
  <c r="V531" i="29" s="1"/>
  <c r="BB531" i="29" s="1"/>
  <c r="AK531" i="29"/>
  <c r="AJ286" i="29"/>
  <c r="AI286" i="29" s="1"/>
  <c r="AK236" i="29"/>
  <c r="AM546" i="29"/>
  <c r="AK108" i="29"/>
  <c r="AJ108" i="29"/>
  <c r="AI108" i="29" s="1"/>
  <c r="AJ296" i="29"/>
  <c r="AI296" i="29" s="1"/>
  <c r="V296" i="29" s="1"/>
  <c r="BB296" i="29" s="1"/>
  <c r="AJ302" i="29"/>
  <c r="AI302" i="29" s="1"/>
  <c r="AJ191" i="29"/>
  <c r="AI191" i="29" s="1"/>
  <c r="V191" i="29" s="1"/>
  <c r="BB191" i="29" s="1"/>
  <c r="AK191" i="29"/>
  <c r="AK237" i="29"/>
  <c r="AJ16" i="29"/>
  <c r="AI16" i="29" s="1"/>
  <c r="V16" i="29" s="1"/>
  <c r="BB16" i="29" s="1"/>
  <c r="AK16" i="29"/>
  <c r="AJ241" i="29"/>
  <c r="AI241" i="29" s="1"/>
  <c r="V241" i="29" s="1"/>
  <c r="BB241" i="29" s="1"/>
  <c r="AJ188" i="29"/>
  <c r="AI188" i="29" s="1"/>
  <c r="AK266" i="29"/>
  <c r="AJ339" i="29"/>
  <c r="AI339" i="29" s="1"/>
  <c r="V339" i="29" s="1"/>
  <c r="BB339" i="29" s="1"/>
  <c r="AJ194" i="29"/>
  <c r="AI194" i="29" s="1"/>
  <c r="AK230" i="29"/>
  <c r="AK82" i="29"/>
  <c r="AJ84" i="29"/>
  <c r="AI84" i="29" s="1"/>
  <c r="V84" i="29" s="1"/>
  <c r="BB84" i="29" s="1"/>
  <c r="AJ85" i="29"/>
  <c r="AI85" i="29" s="1"/>
  <c r="V85" i="29" s="1"/>
  <c r="BB85" i="29" s="1"/>
  <c r="AK86" i="29"/>
  <c r="AJ87" i="29"/>
  <c r="AI87" i="29" s="1"/>
  <c r="V87" i="29" s="1"/>
  <c r="BB87" i="29" s="1"/>
  <c r="AJ102" i="29"/>
  <c r="AI102" i="29" s="1"/>
  <c r="AJ123" i="29"/>
  <c r="AI123" i="29" s="1"/>
  <c r="V123" i="29" s="1"/>
  <c r="BB123" i="29" s="1"/>
  <c r="AJ124" i="29"/>
  <c r="AI124" i="29" s="1"/>
  <c r="V124" i="29" s="1"/>
  <c r="BB124" i="29" s="1"/>
  <c r="AJ125" i="29"/>
  <c r="AI125" i="29" s="1"/>
  <c r="V125" i="29" s="1"/>
  <c r="BB125" i="29" s="1"/>
  <c r="AJ126" i="29"/>
  <c r="AI126" i="29" s="1"/>
  <c r="V126" i="29" s="1"/>
  <c r="BB126" i="29" s="1"/>
  <c r="AJ127" i="29"/>
  <c r="AI127" i="29" s="1"/>
  <c r="V127" i="29" s="1"/>
  <c r="BB127" i="29" s="1"/>
  <c r="AJ128" i="29"/>
  <c r="AI128" i="29" s="1"/>
  <c r="V128" i="29" s="1"/>
  <c r="BB128" i="29" s="1"/>
  <c r="AJ131" i="29"/>
  <c r="AI131" i="29" s="1"/>
  <c r="V131" i="29" s="1"/>
  <c r="BB131" i="29" s="1"/>
  <c r="AJ145" i="29"/>
  <c r="AI145" i="29" s="1"/>
  <c r="AK307" i="29"/>
  <c r="AK311" i="29"/>
  <c r="AJ326" i="29"/>
  <c r="AI326" i="29" s="1"/>
  <c r="V326" i="29" s="1"/>
  <c r="BB326" i="29" s="1"/>
  <c r="AK372" i="29"/>
  <c r="AK373" i="29"/>
  <c r="AK377" i="29"/>
  <c r="AK506" i="29"/>
  <c r="AJ511" i="29"/>
  <c r="AI511" i="29" s="1"/>
  <c r="V511" i="29" s="1"/>
  <c r="BB511" i="29" s="1"/>
  <c r="AK512" i="29"/>
  <c r="AK523" i="29"/>
  <c r="AJ526" i="29"/>
  <c r="AI526" i="29" s="1"/>
  <c r="V526" i="29" s="1"/>
  <c r="BB526" i="29" s="1"/>
  <c r="AJ264" i="29"/>
  <c r="AI264" i="29" s="1"/>
  <c r="V264" i="29" s="1"/>
  <c r="BB264" i="29" s="1"/>
  <c r="AK231" i="29"/>
  <c r="AJ262" i="29"/>
  <c r="AI262" i="29" s="1"/>
  <c r="V262" i="29" s="1"/>
  <c r="BB262" i="29" s="1"/>
  <c r="AJ278" i="29"/>
  <c r="AI278" i="29" s="1"/>
  <c r="V278" i="29" s="1"/>
  <c r="BB278" i="29" s="1"/>
  <c r="AJ19" i="29"/>
  <c r="AI19" i="29" s="1"/>
  <c r="V19" i="29" s="1"/>
  <c r="BB19" i="29" s="1"/>
  <c r="AJ21" i="29"/>
  <c r="AI21" i="29" s="1"/>
  <c r="V21" i="29" s="1"/>
  <c r="BB21" i="29" s="1"/>
  <c r="AK22" i="29"/>
  <c r="AJ26" i="29"/>
  <c r="AI26" i="29" s="1"/>
  <c r="AJ27" i="29"/>
  <c r="AI27" i="29" s="1"/>
  <c r="V27" i="29" s="1"/>
  <c r="BB27" i="29" s="1"/>
  <c r="AJ31" i="29"/>
  <c r="AI31" i="29" s="1"/>
  <c r="AJ33" i="29"/>
  <c r="AI33" i="29" s="1"/>
  <c r="V33" i="29" s="1"/>
  <c r="BB33" i="29" s="1"/>
  <c r="AJ50" i="29"/>
  <c r="AI50" i="29" s="1"/>
  <c r="V50" i="29" s="1"/>
  <c r="BB50" i="29" s="1"/>
  <c r="AJ52" i="29"/>
  <c r="AI52" i="29" s="1"/>
  <c r="V52" i="29" s="1"/>
  <c r="BB52" i="29" s="1"/>
  <c r="AJ53" i="29"/>
  <c r="AI53" i="29" s="1"/>
  <c r="V53" i="29" s="1"/>
  <c r="BB53" i="29" s="1"/>
  <c r="AJ54" i="29"/>
  <c r="AI54" i="29" s="1"/>
  <c r="V54" i="29" s="1"/>
  <c r="BB54" i="29" s="1"/>
  <c r="AJ59" i="29"/>
  <c r="AI59" i="29" s="1"/>
  <c r="V59" i="29" s="1"/>
  <c r="BB59" i="29" s="1"/>
  <c r="AJ60" i="29"/>
  <c r="AI60" i="29" s="1"/>
  <c r="V60" i="29" s="1"/>
  <c r="BB60" i="29" s="1"/>
  <c r="AK62" i="29"/>
  <c r="AK63" i="29"/>
  <c r="AK65" i="29"/>
  <c r="AJ72" i="29"/>
  <c r="AI72" i="29" s="1"/>
  <c r="V72" i="29" s="1"/>
  <c r="BB72" i="29" s="1"/>
  <c r="AJ92" i="29"/>
  <c r="AI92" i="29" s="1"/>
  <c r="V92" i="29" s="1"/>
  <c r="BB92" i="29" s="1"/>
  <c r="AJ117" i="29"/>
  <c r="AI117" i="29" s="1"/>
  <c r="V117" i="29" s="1"/>
  <c r="BB117" i="29" s="1"/>
  <c r="AJ140" i="29"/>
  <c r="AI140" i="29" s="1"/>
  <c r="BB140" i="29" s="1"/>
  <c r="AJ143" i="29"/>
  <c r="AI143" i="29" s="1"/>
  <c r="V143" i="29" s="1"/>
  <c r="BB143" i="29" s="1"/>
  <c r="AK151" i="29"/>
  <c r="AK153" i="29"/>
  <c r="AK154" i="29"/>
  <c r="AK156" i="29"/>
  <c r="AK158" i="29"/>
  <c r="AK159" i="29"/>
  <c r="AK160" i="29"/>
  <c r="AJ162" i="29"/>
  <c r="AI162" i="29" s="1"/>
  <c r="V162" i="29" s="1"/>
  <c r="BB162" i="29" s="1"/>
  <c r="AJ163" i="29"/>
  <c r="AI163" i="29" s="1"/>
  <c r="AJ164" i="29"/>
  <c r="AI164" i="29" s="1"/>
  <c r="BB164" i="29" s="1"/>
  <c r="AK165" i="29"/>
  <c r="AK171" i="29"/>
  <c r="AJ185" i="29"/>
  <c r="AI185" i="29" s="1"/>
  <c r="V185" i="29" s="1"/>
  <c r="BB185" i="29" s="1"/>
  <c r="AJ195" i="29"/>
  <c r="AI195" i="29" s="1"/>
  <c r="V195" i="29" s="1"/>
  <c r="BB195" i="29" s="1"/>
  <c r="AK201" i="29"/>
  <c r="AK203" i="29"/>
  <c r="AJ204" i="29"/>
  <c r="AI204" i="29" s="1"/>
  <c r="BB204" i="29" s="1"/>
  <c r="AK205" i="29"/>
  <c r="AK206" i="29"/>
  <c r="AJ208" i="29"/>
  <c r="AI208" i="29" s="1"/>
  <c r="BB208" i="29" s="1"/>
  <c r="AJ209" i="29"/>
  <c r="AI209" i="29" s="1"/>
  <c r="BB209" i="29" s="1"/>
  <c r="AK224" i="29"/>
  <c r="AJ226" i="29"/>
  <c r="AI226" i="29" s="1"/>
  <c r="V226" i="29" s="1"/>
  <c r="BB226" i="29" s="1"/>
  <c r="AK246" i="29"/>
  <c r="AJ248" i="29"/>
  <c r="AI248" i="29" s="1"/>
  <c r="V248" i="29" s="1"/>
  <c r="BB248" i="29" s="1"/>
  <c r="AJ183" i="29"/>
  <c r="AI183" i="29" s="1"/>
  <c r="V183" i="29" s="1"/>
  <c r="BB183" i="29" s="1"/>
  <c r="AK184" i="29"/>
  <c r="AJ207" i="29"/>
  <c r="AI207" i="29" s="1"/>
  <c r="BB207" i="29" s="1"/>
  <c r="AK212" i="29"/>
  <c r="AK213" i="29"/>
  <c r="AJ214" i="29"/>
  <c r="AI214" i="29" s="1"/>
  <c r="V214" i="29" s="1"/>
  <c r="BB214" i="29" s="1"/>
  <c r="AJ215" i="29"/>
  <c r="AI215" i="29" s="1"/>
  <c r="V215" i="29" s="1"/>
  <c r="BB215" i="29" s="1"/>
  <c r="AJ228" i="29"/>
  <c r="AI228" i="29" s="1"/>
  <c r="AJ232" i="29"/>
  <c r="AI232" i="29" s="1"/>
  <c r="V232" i="29" s="1"/>
  <c r="BB232" i="29" s="1"/>
  <c r="AK234" i="29"/>
  <c r="AJ250" i="29"/>
  <c r="AI250" i="29" s="1"/>
  <c r="AJ252" i="29"/>
  <c r="AI252" i="29" s="1"/>
  <c r="AJ271" i="29"/>
  <c r="AI271" i="29" s="1"/>
  <c r="AK302" i="29"/>
  <c r="AK99" i="29"/>
  <c r="AK164" i="29"/>
  <c r="AK50" i="29"/>
  <c r="AK27" i="29"/>
  <c r="AK143" i="29"/>
  <c r="AJ246" i="29"/>
  <c r="AI246" i="29" s="1"/>
  <c r="V246" i="29" s="1"/>
  <c r="BB246" i="29" s="1"/>
  <c r="AJ213" i="29"/>
  <c r="AI213" i="29" s="1"/>
  <c r="AJ354" i="29"/>
  <c r="AI354" i="29" s="1"/>
  <c r="V354" i="29" s="1"/>
  <c r="BB354" i="29" s="1"/>
  <c r="AK378" i="29"/>
  <c r="AJ14" i="29"/>
  <c r="AI14" i="29" s="1"/>
  <c r="V14" i="29" s="1"/>
  <c r="BB14" i="29" s="1"/>
  <c r="AJ405" i="29"/>
  <c r="AI405" i="29" s="1"/>
  <c r="V405" i="29" s="1"/>
  <c r="BB405" i="29" s="1"/>
  <c r="AK209" i="29"/>
  <c r="AK204" i="29"/>
  <c r="AJ201" i="29"/>
  <c r="AI201" i="29" s="1"/>
  <c r="AK26" i="29"/>
  <c r="AJ387" i="29"/>
  <c r="AI387" i="29" s="1"/>
  <c r="V387" i="29" s="1"/>
  <c r="BB387" i="29" s="1"/>
  <c r="AK349" i="29"/>
  <c r="AJ321" i="29"/>
  <c r="AI321" i="29" s="1"/>
  <c r="AJ171" i="29"/>
  <c r="AI171" i="29" s="1"/>
  <c r="AJ395" i="29"/>
  <c r="AI395" i="29" s="1"/>
  <c r="AJ154" i="29"/>
  <c r="AI154" i="29" s="1"/>
  <c r="BB154" i="29" s="1"/>
  <c r="AJ332" i="29"/>
  <c r="AI332" i="29" s="1"/>
  <c r="V332" i="29" s="1"/>
  <c r="BB332" i="29" s="1"/>
  <c r="AJ307" i="29"/>
  <c r="AI307" i="29" s="1"/>
  <c r="BB307" i="29" s="1"/>
  <c r="AJ308" i="29"/>
  <c r="AI308" i="29" s="1"/>
  <c r="AJ334" i="29"/>
  <c r="AI334" i="29" s="1"/>
  <c r="V334" i="29" s="1"/>
  <c r="BB334" i="29" s="1"/>
  <c r="AK361" i="29"/>
  <c r="AJ362" i="29"/>
  <c r="AI362" i="29" s="1"/>
  <c r="BB362" i="29" s="1"/>
  <c r="AK371" i="29"/>
  <c r="AJ373" i="29"/>
  <c r="AI373" i="29" s="1"/>
  <c r="AJ399" i="29"/>
  <c r="AI399" i="29" s="1"/>
  <c r="AJ400" i="29"/>
  <c r="AI400" i="29" s="1"/>
  <c r="AJ447" i="29"/>
  <c r="AI447" i="29" s="1"/>
  <c r="V447" i="29" s="1"/>
  <c r="BB447" i="29" s="1"/>
  <c r="AJ448" i="29"/>
  <c r="AI448" i="29" s="1"/>
  <c r="V448" i="29" s="1"/>
  <c r="BB448" i="29" s="1"/>
  <c r="AJ473" i="29"/>
  <c r="AI473" i="29" s="1"/>
  <c r="AK507" i="29"/>
  <c r="AK510" i="29"/>
  <c r="AK511" i="29"/>
  <c r="AJ513" i="29"/>
  <c r="AI513" i="29" s="1"/>
  <c r="V513" i="29" s="1"/>
  <c r="BB513" i="29" s="1"/>
  <c r="AK519" i="29"/>
  <c r="AJ520" i="29"/>
  <c r="AI520" i="29" s="1"/>
  <c r="AJ527" i="29"/>
  <c r="AI527" i="29" s="1"/>
  <c r="V527" i="29" s="1"/>
  <c r="BB527" i="29" s="1"/>
  <c r="AK85" i="29"/>
  <c r="AJ95" i="29"/>
  <c r="AI95" i="29" s="1"/>
  <c r="V95" i="29" s="1"/>
  <c r="BB95" i="29" s="1"/>
  <c r="AJ65" i="29"/>
  <c r="AI65" i="29" s="1"/>
  <c r="AK90" i="29"/>
  <c r="AK219" i="29"/>
  <c r="AK111" i="29"/>
  <c r="AK385" i="29"/>
  <c r="AK345" i="29"/>
  <c r="AK190" i="29"/>
  <c r="AJ159" i="29"/>
  <c r="AI159" i="29" s="1"/>
  <c r="BB159" i="29" s="1"/>
  <c r="AJ153" i="29"/>
  <c r="AI153" i="29" s="1"/>
  <c r="BB153" i="29" s="1"/>
  <c r="AJ22" i="29"/>
  <c r="AI22" i="29" s="1"/>
  <c r="V22" i="29" s="1"/>
  <c r="BB22" i="29" s="1"/>
  <c r="AJ512" i="29"/>
  <c r="AI512" i="29" s="1"/>
  <c r="V512" i="29" s="1"/>
  <c r="BB512" i="29" s="1"/>
  <c r="AJ506" i="29"/>
  <c r="AI506" i="29" s="1"/>
  <c r="AJ12" i="29"/>
  <c r="AI12" i="29" s="1"/>
  <c r="V12" i="29" s="1"/>
  <c r="BB12" i="29" s="1"/>
  <c r="AK12" i="29"/>
  <c r="AK75" i="29"/>
  <c r="AJ75" i="29"/>
  <c r="AI75" i="29" s="1"/>
  <c r="V75" i="29" s="1"/>
  <c r="BB75" i="29" s="1"/>
  <c r="AJ79" i="29"/>
  <c r="AI79" i="29" s="1"/>
  <c r="V79" i="29" s="1"/>
  <c r="BB79" i="29" s="1"/>
  <c r="AK79" i="29"/>
  <c r="AJ81" i="29"/>
  <c r="AI81" i="29" s="1"/>
  <c r="AK81" i="29"/>
  <c r="AK23" i="29"/>
  <c r="AJ23" i="29"/>
  <c r="AI23" i="29" s="1"/>
  <c r="V23" i="29" s="1"/>
  <c r="BB23" i="29" s="1"/>
  <c r="AJ29" i="29"/>
  <c r="AI29" i="29" s="1"/>
  <c r="AK29" i="29"/>
  <c r="AJ36" i="29"/>
  <c r="AI36" i="29" s="1"/>
  <c r="V36" i="29" s="1"/>
  <c r="BB36" i="29" s="1"/>
  <c r="AK51" i="29"/>
  <c r="AJ51" i="29"/>
  <c r="AI51" i="29" s="1"/>
  <c r="V51" i="29" s="1"/>
  <c r="BB51" i="29" s="1"/>
  <c r="AK64" i="29"/>
  <c r="AJ64" i="29"/>
  <c r="AI64" i="29" s="1"/>
  <c r="AJ71" i="29"/>
  <c r="AI71" i="29" s="1"/>
  <c r="BB71" i="29" s="1"/>
  <c r="AK71" i="29"/>
  <c r="AK141" i="29"/>
  <c r="AJ141" i="29"/>
  <c r="AI141" i="29" s="1"/>
  <c r="BB141" i="29" s="1"/>
  <c r="AK155" i="29"/>
  <c r="AJ155" i="29"/>
  <c r="AI155" i="29" s="1"/>
  <c r="V155" i="29" s="1"/>
  <c r="BB155" i="29" s="1"/>
  <c r="AK228" i="29"/>
  <c r="AJ234" i="29"/>
  <c r="AI234" i="29" s="1"/>
  <c r="AK247" i="29"/>
  <c r="AJ247" i="29"/>
  <c r="AI247" i="29" s="1"/>
  <c r="V247" i="29" s="1"/>
  <c r="BB247" i="29" s="1"/>
  <c r="AK211" i="29"/>
  <c r="AJ211" i="29"/>
  <c r="AI211" i="29" s="1"/>
  <c r="AJ217" i="29"/>
  <c r="AI217" i="29" s="1"/>
  <c r="AK217" i="29"/>
  <c r="AK218" i="29"/>
  <c r="AJ218" i="29"/>
  <c r="AI218" i="29" s="1"/>
  <c r="V218" i="29" s="1"/>
  <c r="BB218" i="29" s="1"/>
  <c r="AJ233" i="29"/>
  <c r="AI233" i="29" s="1"/>
  <c r="V233" i="29" s="1"/>
  <c r="BB233" i="29" s="1"/>
  <c r="AK233" i="29"/>
  <c r="AJ251" i="29"/>
  <c r="AI251" i="29" s="1"/>
  <c r="V251" i="29" s="1"/>
  <c r="BB251" i="29" s="1"/>
  <c r="AK251" i="29"/>
  <c r="AK253" i="29"/>
  <c r="AJ253" i="29"/>
  <c r="AI253" i="29" s="1"/>
  <c r="V253" i="29" s="1"/>
  <c r="BB253" i="29" s="1"/>
  <c r="AK265" i="29"/>
  <c r="AJ265" i="29"/>
  <c r="AI265" i="29" s="1"/>
  <c r="V265" i="29" s="1"/>
  <c r="BB265" i="29" s="1"/>
  <c r="AK322" i="29"/>
  <c r="AJ322" i="29"/>
  <c r="AI322" i="29" s="1"/>
  <c r="V322" i="29" s="1"/>
  <c r="BB322" i="29" s="1"/>
  <c r="AK323" i="29"/>
  <c r="AJ323" i="29"/>
  <c r="AI323" i="29" s="1"/>
  <c r="V323" i="29" s="1"/>
  <c r="BB323" i="29" s="1"/>
  <c r="AK341" i="29"/>
  <c r="AJ341" i="29"/>
  <c r="AI341" i="29" s="1"/>
  <c r="AK342" i="29"/>
  <c r="AJ342" i="29"/>
  <c r="AI342" i="29" s="1"/>
  <c r="V342" i="29" s="1"/>
  <c r="BB342" i="29" s="1"/>
  <c r="AJ346" i="29"/>
  <c r="AI346" i="29" s="1"/>
  <c r="V346" i="29" s="1"/>
  <c r="BB346" i="29" s="1"/>
  <c r="AK346" i="29"/>
  <c r="AK348" i="29"/>
  <c r="AJ348" i="29"/>
  <c r="AI348" i="29" s="1"/>
  <c r="V348" i="29" s="1"/>
  <c r="BB348" i="29" s="1"/>
  <c r="AK389" i="29"/>
  <c r="AJ389" i="29"/>
  <c r="AI389" i="29" s="1"/>
  <c r="BB389" i="29" s="1"/>
  <c r="AK408" i="29"/>
  <c r="AJ408" i="29"/>
  <c r="AI408" i="29" s="1"/>
  <c r="V408" i="29" s="1"/>
  <c r="BB408" i="29" s="1"/>
  <c r="AJ414" i="29"/>
  <c r="AI414" i="29" s="1"/>
  <c r="AK414" i="29"/>
  <c r="AK422" i="29"/>
  <c r="AJ422" i="29"/>
  <c r="AI422" i="29" s="1"/>
  <c r="BB422" i="29" s="1"/>
  <c r="AK215" i="29"/>
  <c r="AJ212" i="29"/>
  <c r="AI212" i="29" s="1"/>
  <c r="AK207" i="29"/>
  <c r="AK84" i="29"/>
  <c r="AJ529" i="29"/>
  <c r="AI529" i="29" s="1"/>
  <c r="V529" i="29" s="1"/>
  <c r="BB529" i="29" s="1"/>
  <c r="AK304" i="29"/>
  <c r="AJ396" i="29"/>
  <c r="AI396" i="29" s="1"/>
  <c r="V396" i="29" s="1"/>
  <c r="BB396" i="29" s="1"/>
  <c r="AK384" i="29"/>
  <c r="AJ347" i="29"/>
  <c r="AI347" i="29" s="1"/>
  <c r="V347" i="29" s="1"/>
  <c r="BB347" i="29" s="1"/>
  <c r="AK343" i="29"/>
  <c r="AJ388" i="29"/>
  <c r="AI388" i="29" s="1"/>
  <c r="V388" i="29" s="1"/>
  <c r="BB388" i="29" s="1"/>
  <c r="AK13" i="29"/>
  <c r="AJ13" i="29"/>
  <c r="AI13" i="29" s="1"/>
  <c r="V13" i="29" s="1"/>
  <c r="BB13" i="29" s="1"/>
  <c r="AK374" i="29"/>
  <c r="AJ374" i="29"/>
  <c r="AI374" i="29" s="1"/>
  <c r="V374" i="29" s="1"/>
  <c r="BB374" i="29" s="1"/>
  <c r="AK379" i="29"/>
  <c r="AJ379" i="29"/>
  <c r="AI379" i="29" s="1"/>
  <c r="V379" i="29" s="1"/>
  <c r="BB379" i="29" s="1"/>
  <c r="AK393" i="29"/>
  <c r="AJ393" i="29"/>
  <c r="AI393" i="29" s="1"/>
  <c r="BB393" i="29" s="1"/>
  <c r="AK406" i="29"/>
  <c r="AJ406" i="29"/>
  <c r="AI406" i="29" s="1"/>
  <c r="V406" i="29" s="1"/>
  <c r="BB406" i="29" s="1"/>
  <c r="AK417" i="29"/>
  <c r="AJ417" i="29"/>
  <c r="AI417" i="29" s="1"/>
  <c r="AK423" i="29"/>
  <c r="AJ423" i="29"/>
  <c r="AI423" i="29" s="1"/>
  <c r="BB423" i="29" s="1"/>
  <c r="AJ424" i="29"/>
  <c r="AI424" i="29" s="1"/>
  <c r="BB424" i="29" s="1"/>
  <c r="AK424" i="29"/>
  <c r="AK428" i="29"/>
  <c r="AJ428" i="29"/>
  <c r="AI428" i="29" s="1"/>
  <c r="BB428" i="29" s="1"/>
  <c r="AK93" i="29"/>
  <c r="AJ367" i="29"/>
  <c r="AI367" i="29" s="1"/>
  <c r="V367" i="29" s="1"/>
  <c r="BB367" i="29" s="1"/>
  <c r="AK232" i="29"/>
  <c r="AK262" i="29"/>
  <c r="AJ20" i="29"/>
  <c r="AI20" i="29" s="1"/>
  <c r="V20" i="29" s="1"/>
  <c r="BB20" i="29" s="1"/>
  <c r="AK20" i="29"/>
  <c r="AJ39" i="29"/>
  <c r="AI39" i="29" s="1"/>
  <c r="AK40" i="29"/>
  <c r="AJ55" i="29"/>
  <c r="AI55" i="29" s="1"/>
  <c r="V55" i="29" s="1"/>
  <c r="BB55" i="29" s="1"/>
  <c r="AK55" i="29"/>
  <c r="AK142" i="29"/>
  <c r="AJ142" i="29"/>
  <c r="AI142" i="29" s="1"/>
  <c r="BB142" i="29" s="1"/>
  <c r="AJ152" i="29"/>
  <c r="AI152" i="29" s="1"/>
  <c r="BB152" i="29" s="1"/>
  <c r="AK152" i="29"/>
  <c r="AK157" i="29"/>
  <c r="AJ157" i="29"/>
  <c r="AI157" i="29" s="1"/>
  <c r="BB157" i="29" s="1"/>
  <c r="AK161" i="29"/>
  <c r="AJ161" i="29"/>
  <c r="AI161" i="29" s="1"/>
  <c r="BB161" i="29" s="1"/>
  <c r="AJ166" i="29"/>
  <c r="AI166" i="29" s="1"/>
  <c r="BB166" i="29" s="1"/>
  <c r="AK166" i="29"/>
  <c r="AK170" i="29"/>
  <c r="AJ170" i="29"/>
  <c r="AI170" i="29" s="1"/>
  <c r="AJ231" i="29"/>
  <c r="AI231" i="29" s="1"/>
  <c r="V231" i="29" s="1"/>
  <c r="BB231" i="29" s="1"/>
  <c r="AK185" i="29"/>
  <c r="AK145" i="29"/>
  <c r="AK92" i="29"/>
  <c r="AK21" i="29"/>
  <c r="AK303" i="29"/>
  <c r="AJ536" i="29"/>
  <c r="AI536" i="29" s="1"/>
  <c r="AJ386" i="29"/>
  <c r="AI386" i="29" s="1"/>
  <c r="BB386" i="29" s="1"/>
  <c r="AJ351" i="29"/>
  <c r="AI351" i="29" s="1"/>
  <c r="V351" i="29" s="1"/>
  <c r="BB351" i="29" s="1"/>
  <c r="AK163" i="29"/>
  <c r="AJ158" i="29"/>
  <c r="AI158" i="29" s="1"/>
  <c r="AJ156" i="29"/>
  <c r="AI156" i="29" s="1"/>
  <c r="AJ151" i="29"/>
  <c r="AI151" i="29" s="1"/>
  <c r="BB151" i="29" s="1"/>
  <c r="AJ418" i="29"/>
  <c r="AI418" i="29" s="1"/>
  <c r="AJ328" i="29"/>
  <c r="AI328" i="29" s="1"/>
  <c r="AK476" i="29"/>
  <c r="AK252" i="29"/>
  <c r="AK214" i="29"/>
  <c r="AJ86" i="29"/>
  <c r="AI86" i="29" s="1"/>
  <c r="V86" i="29" s="1"/>
  <c r="BB86" i="29" s="1"/>
  <c r="AK183" i="29"/>
  <c r="AK33" i="29"/>
  <c r="AK528" i="29"/>
  <c r="AK340" i="29"/>
  <c r="AJ165" i="29"/>
  <c r="AI165" i="29" s="1"/>
  <c r="AK162" i="29"/>
  <c r="AJ365" i="29"/>
  <c r="AI365" i="29" s="1"/>
  <c r="AK331" i="29"/>
  <c r="AK359" i="29"/>
  <c r="AJ359" i="29"/>
  <c r="AI359" i="29" s="1"/>
  <c r="V359" i="29" s="1"/>
  <c r="BB359" i="29" s="1"/>
  <c r="AK505" i="29"/>
  <c r="AJ505" i="29"/>
  <c r="AI505" i="29" s="1"/>
  <c r="V505" i="29" s="1"/>
  <c r="BB505" i="29" s="1"/>
  <c r="AK509" i="29"/>
  <c r="AJ509" i="29"/>
  <c r="AI509" i="29" s="1"/>
  <c r="AK518" i="29"/>
  <c r="AJ518" i="29"/>
  <c r="AI518" i="29" s="1"/>
  <c r="AK327" i="29"/>
  <c r="AJ327" i="29"/>
  <c r="AI327" i="29" s="1"/>
  <c r="AK136" i="29"/>
  <c r="AK147" i="29"/>
  <c r="AK148" i="29"/>
  <c r="AK189" i="29"/>
  <c r="AK264" i="29"/>
  <c r="AJ279" i="29"/>
  <c r="AI279" i="29" s="1"/>
  <c r="V279" i="29" s="1"/>
  <c r="BB279" i="29" s="1"/>
  <c r="AJ281" i="29"/>
  <c r="AI281" i="29" s="1"/>
  <c r="AJ282" i="29"/>
  <c r="AI282" i="29" s="1"/>
  <c r="AK434" i="29"/>
  <c r="AK455" i="29"/>
  <c r="AJ456" i="29"/>
  <c r="AI456" i="29" s="1"/>
  <c r="V456" i="29" s="1"/>
  <c r="BB456" i="29" s="1"/>
  <c r="AK460" i="29"/>
  <c r="AK462" i="29"/>
  <c r="AJ468" i="29"/>
  <c r="AI468" i="29" s="1"/>
  <c r="V468" i="29" s="1"/>
  <c r="BB468" i="29" s="1"/>
  <c r="AK469" i="29"/>
  <c r="AK470" i="29"/>
  <c r="AK471" i="29"/>
  <c r="AJ478" i="29"/>
  <c r="AI478" i="29" s="1"/>
  <c r="V478" i="29" s="1"/>
  <c r="BB478" i="29" s="1"/>
  <c r="AK530" i="29"/>
  <c r="AJ538" i="29"/>
  <c r="AI538" i="29" s="1"/>
  <c r="V538" i="29" s="1"/>
  <c r="BB538" i="29" s="1"/>
  <c r="AK448" i="29"/>
  <c r="AJ449" i="29"/>
  <c r="AI449" i="29" s="1"/>
  <c r="AK450" i="29"/>
  <c r="AJ451" i="29"/>
  <c r="AI451" i="29" s="1"/>
  <c r="V451" i="29" s="1"/>
  <c r="BB451" i="29" s="1"/>
  <c r="AK473" i="29"/>
  <c r="AK474" i="29"/>
  <c r="AJ475" i="29"/>
  <c r="AI475" i="29" s="1"/>
  <c r="V475" i="29" s="1"/>
  <c r="BB475" i="29" s="1"/>
  <c r="AK483" i="29"/>
  <c r="AJ484" i="29"/>
  <c r="AI484" i="29" s="1"/>
  <c r="AK488" i="29"/>
  <c r="AJ489" i="29"/>
  <c r="AI489" i="29" s="1"/>
  <c r="V489" i="29" s="1"/>
  <c r="BB489" i="29" s="1"/>
  <c r="AK495" i="29"/>
  <c r="AK496" i="29"/>
  <c r="AK497" i="29"/>
  <c r="AJ498" i="29"/>
  <c r="AI498" i="29" s="1"/>
  <c r="BB498" i="29" s="1"/>
  <c r="AK499" i="29"/>
  <c r="AJ501" i="29"/>
  <c r="AI501" i="29" s="1"/>
  <c r="V501" i="29" s="1"/>
  <c r="BB501" i="29" s="1"/>
  <c r="AK502" i="29"/>
  <c r="AJ540" i="29"/>
  <c r="AI540" i="29" s="1"/>
  <c r="V540" i="29" s="1"/>
  <c r="BB540" i="29" s="1"/>
  <c r="AK542" i="29"/>
  <c r="AO544" i="29"/>
  <c r="AJ100" i="29"/>
  <c r="AI100" i="29" s="1"/>
  <c r="AK100" i="29"/>
  <c r="AJ103" i="29"/>
  <c r="AI103" i="29" s="1"/>
  <c r="V103" i="29" s="1"/>
  <c r="BB103" i="29" s="1"/>
  <c r="AK103" i="29"/>
  <c r="AK129" i="29"/>
  <c r="AJ129" i="29"/>
  <c r="AI129" i="29" s="1"/>
  <c r="V129" i="29" s="1"/>
  <c r="BB129" i="29" s="1"/>
  <c r="AK130" i="29"/>
  <c r="AJ130" i="29"/>
  <c r="AI130" i="29" s="1"/>
  <c r="AK431" i="29"/>
  <c r="AJ431" i="29"/>
  <c r="AI431" i="29" s="1"/>
  <c r="BB431" i="29" s="1"/>
  <c r="AK432" i="29"/>
  <c r="AJ432" i="29"/>
  <c r="AI432" i="29" s="1"/>
  <c r="BB432" i="29" s="1"/>
  <c r="AK454" i="29"/>
  <c r="AJ454" i="29"/>
  <c r="AI454" i="29" s="1"/>
  <c r="V454" i="29" s="1"/>
  <c r="BB454" i="29" s="1"/>
  <c r="AK457" i="29"/>
  <c r="AJ457" i="29"/>
  <c r="AI457" i="29" s="1"/>
  <c r="V457" i="29" s="1"/>
  <c r="BB457" i="29" s="1"/>
  <c r="AK463" i="29"/>
  <c r="AJ463" i="29"/>
  <c r="AI463" i="29" s="1"/>
  <c r="V463" i="29" s="1"/>
  <c r="BB463" i="29" s="1"/>
  <c r="AK464" i="29"/>
  <c r="AJ464" i="29"/>
  <c r="AI464" i="29" s="1"/>
  <c r="V464" i="29" s="1"/>
  <c r="BB464" i="29" s="1"/>
  <c r="AK466" i="29"/>
  <c r="AJ466" i="29"/>
  <c r="AI466" i="29" s="1"/>
  <c r="V466" i="29" s="1"/>
  <c r="BB466" i="29" s="1"/>
  <c r="AK467" i="29"/>
  <c r="AJ467" i="29"/>
  <c r="AI467" i="29" s="1"/>
  <c r="V467" i="29" s="1"/>
  <c r="BB467" i="29" s="1"/>
  <c r="AK479" i="29"/>
  <c r="AJ479" i="29"/>
  <c r="AI479" i="29" s="1"/>
  <c r="AK490" i="29"/>
  <c r="AJ490" i="29"/>
  <c r="AI490" i="29" s="1"/>
  <c r="AK492" i="29"/>
  <c r="AJ492" i="29"/>
  <c r="AI492" i="29" s="1"/>
  <c r="AK494" i="29"/>
  <c r="AJ494" i="29"/>
  <c r="AI494" i="29" s="1"/>
  <c r="BB494" i="29" s="1"/>
  <c r="AK83" i="29"/>
  <c r="AJ83" i="29"/>
  <c r="AI83" i="29" s="1"/>
  <c r="V83" i="29" s="1"/>
  <c r="BB83" i="29" s="1"/>
  <c r="AK87" i="29"/>
  <c r="AJ82" i="29"/>
  <c r="AI82" i="29" s="1"/>
  <c r="V82" i="29" s="1"/>
  <c r="BB82" i="29" s="1"/>
  <c r="AK24" i="29"/>
  <c r="AJ24" i="29"/>
  <c r="AI24" i="29" s="1"/>
  <c r="V24" i="29" s="1"/>
  <c r="BB24" i="29" s="1"/>
  <c r="AK28" i="29"/>
  <c r="AJ28" i="29"/>
  <c r="AI28" i="29" s="1"/>
  <c r="V28" i="29" s="1"/>
  <c r="BB28" i="29" s="1"/>
  <c r="AJ30" i="29"/>
  <c r="AI30" i="29" s="1"/>
  <c r="AK30" i="29"/>
  <c r="AK58" i="29"/>
  <c r="AJ58" i="29"/>
  <c r="AI58" i="29" s="1"/>
  <c r="V58" i="29" s="1"/>
  <c r="BB58" i="29" s="1"/>
  <c r="AK77" i="29"/>
  <c r="AK74" i="29"/>
  <c r="AJ78" i="29"/>
  <c r="AI78" i="29" s="1"/>
  <c r="BC544" i="29"/>
  <c r="AJ63" i="29"/>
  <c r="AI63" i="29" s="1"/>
  <c r="AJ488" i="29"/>
  <c r="AI488" i="29" s="1"/>
  <c r="V488" i="29" s="1"/>
  <c r="BB488" i="29" s="1"/>
  <c r="AJ450" i="29"/>
  <c r="AI450" i="29" s="1"/>
  <c r="V450" i="29" s="1"/>
  <c r="BB450" i="29" s="1"/>
  <c r="AK501" i="29"/>
  <c r="AJ483" i="29"/>
  <c r="AI483" i="29" s="1"/>
  <c r="AJ496" i="29"/>
  <c r="AI496" i="29" s="1"/>
  <c r="BB496" i="29" s="1"/>
  <c r="AK489" i="29"/>
  <c r="AK53" i="29"/>
  <c r="AP546" i="29"/>
  <c r="AK61" i="29"/>
  <c r="AJ61" i="29"/>
  <c r="AI61" i="29" s="1"/>
  <c r="V61" i="29" s="1"/>
  <c r="BB61" i="29" s="1"/>
  <c r="AK263" i="29"/>
  <c r="AJ263" i="29"/>
  <c r="AI263" i="29" s="1"/>
  <c r="V263" i="29" s="1"/>
  <c r="BB263" i="29" s="1"/>
  <c r="BB446" i="29"/>
  <c r="AK472" i="29"/>
  <c r="AJ472" i="29"/>
  <c r="AI472" i="29" s="1"/>
  <c r="AK477" i="29"/>
  <c r="AJ477" i="29"/>
  <c r="AI477" i="29" s="1"/>
  <c r="V477" i="29" s="1"/>
  <c r="BB477" i="29" s="1"/>
  <c r="AJ486" i="29"/>
  <c r="AI486" i="29" s="1"/>
  <c r="V486" i="29" s="1"/>
  <c r="BB486" i="29" s="1"/>
  <c r="AK486" i="29"/>
  <c r="AK487" i="29"/>
  <c r="AJ487" i="29"/>
  <c r="AI487" i="29" s="1"/>
  <c r="AK35" i="29"/>
  <c r="AK38" i="29"/>
  <c r="AK39" i="29"/>
  <c r="AJ40" i="29"/>
  <c r="AI40" i="29" s="1"/>
  <c r="V40" i="29" s="1"/>
  <c r="BB40" i="29" s="1"/>
  <c r="M303" i="29"/>
  <c r="AK330" i="29"/>
  <c r="AJ330" i="29"/>
  <c r="AI330" i="29" s="1"/>
  <c r="V330" i="29" s="1"/>
  <c r="BB330" i="29" s="1"/>
  <c r="AK375" i="29"/>
  <c r="AJ375" i="29"/>
  <c r="AI375" i="29" s="1"/>
  <c r="AK308" i="29"/>
  <c r="AJ309" i="29"/>
  <c r="AI309" i="29" s="1"/>
  <c r="V309" i="29" s="1"/>
  <c r="BB309" i="29" s="1"/>
  <c r="AJ312" i="29"/>
  <c r="AI312" i="29" s="1"/>
  <c r="V312" i="29" s="1"/>
  <c r="BB312" i="29" s="1"/>
  <c r="AJ350" i="29"/>
  <c r="AI350" i="29" s="1"/>
  <c r="V350" i="29" s="1"/>
  <c r="BB350" i="29" s="1"/>
  <c r="AK400" i="29"/>
  <c r="AK407" i="29"/>
  <c r="AK475" i="29"/>
  <c r="AK478" i="29"/>
  <c r="AK524" i="29"/>
  <c r="AK525" i="29"/>
  <c r="AK309" i="29"/>
  <c r="AK9" i="29"/>
  <c r="AK10" i="29"/>
  <c r="AJ11" i="29"/>
  <c r="AI11" i="29" s="1"/>
  <c r="V11" i="29" s="1"/>
  <c r="BB11" i="29" s="1"/>
  <c r="AJ15" i="29"/>
  <c r="AI15" i="29" s="1"/>
  <c r="AJ17" i="29"/>
  <c r="AI17" i="29" s="1"/>
  <c r="V17" i="29" s="1"/>
  <c r="BB17" i="29" s="1"/>
  <c r="AJ114" i="29"/>
  <c r="AI114" i="29" s="1"/>
  <c r="V114" i="29" s="1"/>
  <c r="BB114" i="29" s="1"/>
  <c r="AK187" i="29"/>
  <c r="AK195" i="29"/>
  <c r="AJ224" i="29"/>
  <c r="AI224" i="29" s="1"/>
  <c r="V224" i="29" s="1"/>
  <c r="BB224" i="29" s="1"/>
  <c r="AJ225" i="29"/>
  <c r="AI225" i="29" s="1"/>
  <c r="V225" i="29" s="1"/>
  <c r="BB225" i="29" s="1"/>
  <c r="AK240" i="29"/>
  <c r="AK248" i="29"/>
  <c r="AK250" i="29"/>
  <c r="AJ268" i="29"/>
  <c r="AI268" i="29" s="1"/>
  <c r="BB268" i="29" s="1"/>
  <c r="AK271" i="29"/>
  <c r="AK278" i="29"/>
  <c r="AK325" i="29"/>
  <c r="AJ429" i="29"/>
  <c r="AI429" i="29" s="1"/>
  <c r="BB429" i="29" s="1"/>
  <c r="AK447" i="29"/>
  <c r="AK449" i="29"/>
  <c r="AK451" i="29"/>
  <c r="AK468" i="29"/>
  <c r="AK540" i="29"/>
  <c r="AK56" i="29"/>
  <c r="AJ56" i="29"/>
  <c r="AI56" i="29" s="1"/>
  <c r="V56" i="29" s="1"/>
  <c r="BB56" i="29" s="1"/>
  <c r="AP544" i="29"/>
  <c r="AK458" i="29"/>
  <c r="AJ458" i="29"/>
  <c r="AI458" i="29" s="1"/>
  <c r="V458" i="29" s="1"/>
  <c r="BB458" i="29" s="1"/>
  <c r="AK57" i="29"/>
  <c r="AJ57" i="29"/>
  <c r="AI57" i="29" s="1"/>
  <c r="V57" i="29" s="1"/>
  <c r="BB57" i="29" s="1"/>
  <c r="AO546" i="29"/>
  <c r="AK453" i="29"/>
  <c r="AJ453" i="29"/>
  <c r="AI453" i="29" s="1"/>
  <c r="AK268" i="29"/>
  <c r="AK227" i="29"/>
  <c r="AJ227" i="29"/>
  <c r="AI227" i="29" s="1"/>
  <c r="V227" i="29" s="1"/>
  <c r="BB227" i="29" s="1"/>
  <c r="AK229" i="29"/>
  <c r="AJ229" i="29"/>
  <c r="AI229" i="29" s="1"/>
  <c r="V229" i="29" s="1"/>
  <c r="BB229" i="29" s="1"/>
  <c r="AJ269" i="29"/>
  <c r="AI269" i="29" s="1"/>
  <c r="BB269" i="29" s="1"/>
  <c r="AK269" i="29"/>
  <c r="AK272" i="29"/>
  <c r="AJ272" i="29"/>
  <c r="AI272" i="29" s="1"/>
  <c r="AK289" i="29"/>
  <c r="AJ289" i="29"/>
  <c r="AI289" i="29" s="1"/>
  <c r="V289" i="29" s="1"/>
  <c r="BB289" i="29" s="1"/>
  <c r="AJ38" i="29"/>
  <c r="AI38" i="29" s="1"/>
  <c r="AJ62" i="29"/>
  <c r="AI62" i="29" s="1"/>
  <c r="V62" i="29" s="1"/>
  <c r="BB62" i="29" s="1"/>
  <c r="AJ91" i="29"/>
  <c r="AI91" i="29" s="1"/>
  <c r="AK15" i="29"/>
  <c r="AK102" i="29"/>
  <c r="AK114" i="29"/>
  <c r="AK59" i="29"/>
  <c r="AK60" i="29"/>
  <c r="AK288" i="29"/>
  <c r="AJ288" i="29"/>
  <c r="AI288" i="29" s="1"/>
  <c r="V288" i="29" s="1"/>
  <c r="BB288" i="29" s="1"/>
  <c r="AK363" i="29"/>
  <c r="AK364" i="29"/>
  <c r="AJ368" i="29"/>
  <c r="AI368" i="29" s="1"/>
  <c r="V368" i="29" s="1"/>
  <c r="BB368" i="29" s="1"/>
  <c r="AK369" i="29"/>
  <c r="AJ369" i="29"/>
  <c r="AI369" i="29" s="1"/>
  <c r="AK430" i="29"/>
  <c r="AJ430" i="29"/>
  <c r="AI430" i="29" s="1"/>
  <c r="BB430" i="29" s="1"/>
  <c r="AK444" i="29"/>
  <c r="AJ444" i="29"/>
  <c r="AI444" i="29" s="1"/>
  <c r="V444" i="29" s="1"/>
  <c r="BB444" i="29" s="1"/>
  <c r="AK43" i="29"/>
  <c r="AK426" i="29"/>
  <c r="AJ426" i="29"/>
  <c r="AI426" i="29" s="1"/>
  <c r="BB426" i="29" s="1"/>
  <c r="AK537" i="29"/>
  <c r="AJ537" i="29"/>
  <c r="AI537" i="29" s="1"/>
  <c r="V537" i="29" s="1"/>
  <c r="BB537" i="29" s="1"/>
  <c r="AK198" i="29"/>
  <c r="AK427" i="29"/>
  <c r="AJ524" i="29"/>
  <c r="AI524" i="29" s="1"/>
  <c r="V524" i="29" s="1"/>
  <c r="BB524" i="29" s="1"/>
  <c r="AK527" i="29"/>
  <c r="AJ532" i="29"/>
  <c r="AI532" i="29" s="1"/>
  <c r="V532" i="29" s="1"/>
  <c r="BB532" i="29" s="1"/>
  <c r="AJ535" i="29"/>
  <c r="AI535" i="29" s="1"/>
  <c r="AK52" i="29"/>
  <c r="AK54" i="29"/>
  <c r="AK96" i="29"/>
  <c r="AK121" i="29"/>
  <c r="AK123" i="29"/>
  <c r="AK124" i="29"/>
  <c r="AK125" i="29"/>
  <c r="AK126" i="29"/>
  <c r="AK127" i="29"/>
  <c r="AK128" i="29"/>
  <c r="AK131" i="29"/>
  <c r="AJ133" i="29"/>
  <c r="AI133" i="29" s="1"/>
  <c r="V133" i="29" s="1"/>
  <c r="BB133" i="29" s="1"/>
  <c r="AK134" i="29"/>
  <c r="AJ136" i="29"/>
  <c r="AI136" i="29" s="1"/>
  <c r="AJ160" i="29"/>
  <c r="AI160" i="29" s="1"/>
  <c r="BB160" i="29" s="1"/>
  <c r="AK296" i="29"/>
  <c r="AK326" i="29"/>
  <c r="AK360" i="29"/>
  <c r="AK362" i="29"/>
  <c r="AK399" i="29"/>
  <c r="AJ462" i="29"/>
  <c r="AI462" i="29" s="1"/>
  <c r="V462" i="29" s="1"/>
  <c r="BB462" i="29" s="1"/>
  <c r="AK465" i="29"/>
  <c r="AK484" i="29"/>
  <c r="AK193" i="29"/>
  <c r="AK208" i="29"/>
  <c r="AK225" i="29"/>
  <c r="AK226" i="29"/>
  <c r="AK312" i="29"/>
  <c r="AK135" i="29"/>
  <c r="AJ135" i="29"/>
  <c r="AI135" i="29" s="1"/>
  <c r="AJ134" i="29"/>
  <c r="AI134" i="29" s="1"/>
  <c r="BB134" i="29" s="1"/>
  <c r="AJ147" i="29"/>
  <c r="AI147" i="29" s="1"/>
  <c r="BB147" i="29" s="1"/>
  <c r="AJ148" i="29"/>
  <c r="AI148" i="29" s="1"/>
  <c r="BB148" i="29" s="1"/>
  <c r="AK19" i="29"/>
  <c r="AK31" i="29"/>
  <c r="AJ43" i="29"/>
  <c r="AK72" i="29"/>
  <c r="AK117" i="29"/>
  <c r="AJ184" i="29"/>
  <c r="AI184" i="29" s="1"/>
  <c r="V184" i="29" s="1"/>
  <c r="BB184" i="29" s="1"/>
  <c r="AK192" i="29"/>
  <c r="AK285" i="29"/>
  <c r="BB9" i="29" l="1"/>
  <c r="V311" i="29"/>
  <c r="BB311" i="29" s="1"/>
  <c r="AK546" i="29"/>
  <c r="AI43" i="29"/>
  <c r="AJ546" i="29"/>
  <c r="AJ544" i="29"/>
  <c r="AK544" i="29"/>
  <c r="AI544" i="29" l="1"/>
  <c r="AI546" i="29"/>
  <c r="BB544" i="29" l="1"/>
</calcChain>
</file>

<file path=xl/sharedStrings.xml><?xml version="1.0" encoding="utf-8"?>
<sst xmlns="http://schemas.openxmlformats.org/spreadsheetml/2006/main" count="7876" uniqueCount="1635">
  <si>
    <t>(項)文化振興費
(大事項)芸術文化の振興に必要な経費</t>
    <rPh sb="1" eb="2">
      <t>コウ</t>
    </rPh>
    <rPh sb="3" eb="5">
      <t>ブンカ</t>
    </rPh>
    <rPh sb="5" eb="7">
      <t>シンコウ</t>
    </rPh>
    <rPh sb="7" eb="8">
      <t>ヒ</t>
    </rPh>
    <rPh sb="10" eb="11">
      <t>ダイ</t>
    </rPh>
    <rPh sb="11" eb="13">
      <t>ジコウ</t>
    </rPh>
    <rPh sb="14" eb="16">
      <t>ゲイジュツ</t>
    </rPh>
    <rPh sb="16" eb="18">
      <t>ブンカ</t>
    </rPh>
    <rPh sb="19" eb="21">
      <t>シンコウ</t>
    </rPh>
    <rPh sb="22" eb="24">
      <t>ヒツヨウ</t>
    </rPh>
    <rPh sb="25" eb="27">
      <t>ケイヒ</t>
    </rPh>
    <phoneticPr fontId="14"/>
  </si>
  <si>
    <t>(項)科学技術・学術政策推進費
(大事項)産学官連携の推進及び地域科学技術の振興に必要な経費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4">
      <t>サンガクカン</t>
    </rPh>
    <rPh sb="24" eb="26">
      <t>レンケイ</t>
    </rPh>
    <rPh sb="27" eb="29">
      <t>スイシン</t>
    </rPh>
    <rPh sb="29" eb="30">
      <t>オヨ</t>
    </rPh>
    <rPh sb="31" eb="33">
      <t>チイキ</t>
    </rPh>
    <rPh sb="33" eb="35">
      <t>カガク</t>
    </rPh>
    <rPh sb="35" eb="37">
      <t>ギジュツ</t>
    </rPh>
    <rPh sb="38" eb="40">
      <t>シンコウ</t>
    </rPh>
    <rPh sb="41" eb="43">
      <t>ヒツヨウ</t>
    </rPh>
    <rPh sb="44" eb="46">
      <t>ケイヒ</t>
    </rPh>
    <phoneticPr fontId="8"/>
  </si>
  <si>
    <t>公民館等を中心とした社会教育活性化支援プログラム</t>
    <rPh sb="0" eb="3">
      <t>コウミンカン</t>
    </rPh>
    <rPh sb="3" eb="4">
      <t>トウ</t>
    </rPh>
    <rPh sb="5" eb="7">
      <t>チュウシン</t>
    </rPh>
    <rPh sb="10" eb="12">
      <t>シャカイ</t>
    </rPh>
    <rPh sb="12" eb="14">
      <t>キョウイク</t>
    </rPh>
    <rPh sb="14" eb="17">
      <t>カッセイカ</t>
    </rPh>
    <rPh sb="17" eb="19">
      <t>シエン</t>
    </rPh>
    <phoneticPr fontId="8"/>
  </si>
  <si>
    <t>(項)生涯学習振興費
(大事項)地域の教育力の向上に必要な経費</t>
    <rPh sb="1" eb="2">
      <t>コウ</t>
    </rPh>
    <rPh sb="3" eb="5">
      <t>ショウガイ</t>
    </rPh>
    <rPh sb="5" eb="7">
      <t>ガクシュウ</t>
    </rPh>
    <rPh sb="7" eb="10">
      <t>シンコウヒ</t>
    </rPh>
    <rPh sb="12" eb="13">
      <t>ダイ</t>
    </rPh>
    <rPh sb="13" eb="15">
      <t>ジコウ</t>
    </rPh>
    <rPh sb="16" eb="18">
      <t>チイキ</t>
    </rPh>
    <rPh sb="19" eb="22">
      <t>キョウイクリョク</t>
    </rPh>
    <rPh sb="23" eb="25">
      <t>コウジョウ</t>
    </rPh>
    <rPh sb="26" eb="28">
      <t>ヒツヨウ</t>
    </rPh>
    <rPh sb="29" eb="31">
      <t>ケイヒ</t>
    </rPh>
    <phoneticPr fontId="8"/>
  </si>
  <si>
    <t>(項)初等中等教育等振興費
(大事項)確かな学力の育成に必要な経費</t>
    <rPh sb="1" eb="2">
      <t>コウ</t>
    </rPh>
    <rPh sb="3" eb="5">
      <t>ショトウ</t>
    </rPh>
    <rPh sb="5" eb="7">
      <t>チュウトウ</t>
    </rPh>
    <rPh sb="7" eb="9">
      <t>キョウイク</t>
    </rPh>
    <rPh sb="9" eb="10">
      <t>トウ</t>
    </rPh>
    <rPh sb="10" eb="13">
      <t>シンコウヒ</t>
    </rPh>
    <rPh sb="15" eb="17">
      <t>ダイジ</t>
    </rPh>
    <rPh sb="17" eb="18">
      <t>コウ</t>
    </rPh>
    <rPh sb="19" eb="20">
      <t>タシ</t>
    </rPh>
    <rPh sb="22" eb="24">
      <t>ガクリョク</t>
    </rPh>
    <rPh sb="25" eb="27">
      <t>イクセイ</t>
    </rPh>
    <rPh sb="28" eb="30">
      <t>ヒツヨウ</t>
    </rPh>
    <rPh sb="31" eb="33">
      <t>ケイヒ</t>
    </rPh>
    <phoneticPr fontId="8"/>
  </si>
  <si>
    <t>初等中等教育局</t>
  </si>
  <si>
    <t>一般会計</t>
  </si>
  <si>
    <t>学校における放射線に関する教育の支援</t>
    <rPh sb="0" eb="2">
      <t>ガッコウ</t>
    </rPh>
    <rPh sb="6" eb="9">
      <t>ホウシャセン</t>
    </rPh>
    <rPh sb="10" eb="11">
      <t>カン</t>
    </rPh>
    <rPh sb="13" eb="15">
      <t>キョウイク</t>
    </rPh>
    <rPh sb="16" eb="18">
      <t>シエン</t>
    </rPh>
    <phoneticPr fontId="8"/>
  </si>
  <si>
    <t>いじめ対策等総合推進事業</t>
    <rPh sb="3" eb="5">
      <t>タイサク</t>
    </rPh>
    <rPh sb="5" eb="6">
      <t>トウ</t>
    </rPh>
    <rPh sb="6" eb="8">
      <t>ソウゴウ</t>
    </rPh>
    <rPh sb="8" eb="10">
      <t>スイシン</t>
    </rPh>
    <rPh sb="10" eb="12">
      <t>ジギョウ</t>
    </rPh>
    <phoneticPr fontId="8"/>
  </si>
  <si>
    <t>(項)初等中等教育等振興費
(大事項)豊かな心の育成に必要な経費</t>
    <rPh sb="1" eb="2">
      <t>コウ</t>
    </rPh>
    <rPh sb="3" eb="5">
      <t>ショトウ</t>
    </rPh>
    <rPh sb="5" eb="7">
      <t>チュウトウ</t>
    </rPh>
    <rPh sb="7" eb="9">
      <t>キョウイク</t>
    </rPh>
    <rPh sb="9" eb="10">
      <t>トウ</t>
    </rPh>
    <rPh sb="10" eb="13">
      <t>シンコウヒ</t>
    </rPh>
    <rPh sb="15" eb="16">
      <t>ダイ</t>
    </rPh>
    <rPh sb="16" eb="18">
      <t>ジコウ</t>
    </rPh>
    <rPh sb="19" eb="20">
      <t>ユタ</t>
    </rPh>
    <rPh sb="22" eb="23">
      <t>ココロ</t>
    </rPh>
    <rPh sb="24" eb="26">
      <t>イクセイ</t>
    </rPh>
    <rPh sb="27" eb="29">
      <t>ヒツヨウ</t>
    </rPh>
    <rPh sb="30" eb="32">
      <t>ケイヒ</t>
    </rPh>
    <phoneticPr fontId="8"/>
  </si>
  <si>
    <t>質の高い幼児教育・保育の総合的提供等推進事業</t>
  </si>
  <si>
    <t>(項)高等教育振興費
(大事項)大学等における教育改革に必要な経費</t>
    <rPh sb="1" eb="2">
      <t>コウ</t>
    </rPh>
    <rPh sb="3" eb="5">
      <t>コウトウ</t>
    </rPh>
    <rPh sb="5" eb="7">
      <t>キョウイク</t>
    </rPh>
    <rPh sb="7" eb="10">
      <t>シンコウヒ</t>
    </rPh>
    <rPh sb="12" eb="14">
      <t>ダイジ</t>
    </rPh>
    <rPh sb="14" eb="15">
      <t>コウ</t>
    </rPh>
    <rPh sb="16" eb="19">
      <t>ダイガクナド</t>
    </rPh>
    <rPh sb="23" eb="25">
      <t>キョウイク</t>
    </rPh>
    <rPh sb="25" eb="27">
      <t>カイカク</t>
    </rPh>
    <rPh sb="28" eb="30">
      <t>ヒツヨウ</t>
    </rPh>
    <rPh sb="31" eb="33">
      <t>ケイヒ</t>
    </rPh>
    <phoneticPr fontId="8"/>
  </si>
  <si>
    <t>地（知）の拠点整備事業（大学COC事業）</t>
    <rPh sb="0" eb="1">
      <t>チ</t>
    </rPh>
    <rPh sb="2" eb="3">
      <t>チ</t>
    </rPh>
    <rPh sb="5" eb="7">
      <t>キョテン</t>
    </rPh>
    <rPh sb="7" eb="9">
      <t>セイビ</t>
    </rPh>
    <rPh sb="9" eb="11">
      <t>ジギョウ</t>
    </rPh>
    <rPh sb="12" eb="14">
      <t>ダイガク</t>
    </rPh>
    <rPh sb="17" eb="19">
      <t>ジギョウ</t>
    </rPh>
    <phoneticPr fontId="8"/>
  </si>
  <si>
    <t>社会システム改革と研究開発の一体的推進事業</t>
    <rPh sb="0" eb="2">
      <t>シャカイ</t>
    </rPh>
    <rPh sb="6" eb="8">
      <t>カイカク</t>
    </rPh>
    <rPh sb="9" eb="11">
      <t>ケンキュウ</t>
    </rPh>
    <rPh sb="11" eb="13">
      <t>カイハツ</t>
    </rPh>
    <rPh sb="14" eb="17">
      <t>イッタイテキ</t>
    </rPh>
    <rPh sb="17" eb="19">
      <t>スイシン</t>
    </rPh>
    <rPh sb="19" eb="21">
      <t>ジギョウ</t>
    </rPh>
    <phoneticPr fontId="8"/>
  </si>
  <si>
    <t>(項)科学技術・学術政策推進費
(大事項)産学官連携の推進及び地域科学技術の振興に必要な経費</t>
    <rPh sb="21" eb="24">
      <t>サンガクカン</t>
    </rPh>
    <rPh sb="24" eb="26">
      <t>レンケイ</t>
    </rPh>
    <rPh sb="27" eb="29">
      <t>スイシン</t>
    </rPh>
    <rPh sb="29" eb="30">
      <t>オヨ</t>
    </rPh>
    <rPh sb="31" eb="33">
      <t>チイキ</t>
    </rPh>
    <rPh sb="33" eb="35">
      <t>カガク</t>
    </rPh>
    <rPh sb="35" eb="37">
      <t>ギジュツ</t>
    </rPh>
    <rPh sb="38" eb="40">
      <t>シンコウ</t>
    </rPh>
    <phoneticPr fontId="8"/>
  </si>
  <si>
    <t>大学等シーズ・ニーズ創出強化支援事業</t>
    <rPh sb="0" eb="2">
      <t>ダイガク</t>
    </rPh>
    <rPh sb="2" eb="3">
      <t>トウ</t>
    </rPh>
    <rPh sb="10" eb="12">
      <t>ソウシュツ</t>
    </rPh>
    <rPh sb="12" eb="14">
      <t>キョウカ</t>
    </rPh>
    <rPh sb="14" eb="16">
      <t>シエン</t>
    </rPh>
    <rPh sb="16" eb="18">
      <t>ジギョウ</t>
    </rPh>
    <phoneticPr fontId="8"/>
  </si>
  <si>
    <t>現代型食生活のための食品成分情報取得強化事業</t>
    <rPh sb="0" eb="2">
      <t>ゲンダイ</t>
    </rPh>
    <rPh sb="2" eb="3">
      <t>ガタ</t>
    </rPh>
    <rPh sb="3" eb="6">
      <t>ショクセイカツ</t>
    </rPh>
    <rPh sb="10" eb="12">
      <t>ショクヒン</t>
    </rPh>
    <rPh sb="12" eb="14">
      <t>セイブン</t>
    </rPh>
    <rPh sb="14" eb="16">
      <t>ジョウホウ</t>
    </rPh>
    <rPh sb="16" eb="18">
      <t>シュトク</t>
    </rPh>
    <rPh sb="18" eb="20">
      <t>キョウカ</t>
    </rPh>
    <rPh sb="20" eb="22">
      <t>ジギョウ</t>
    </rPh>
    <phoneticPr fontId="8"/>
  </si>
  <si>
    <t>(項)研究開発推進費
(大事項)安全安心な社会構築に資する科学技術の推進に必要な経費</t>
    <rPh sb="1" eb="2">
      <t>コウ</t>
    </rPh>
    <rPh sb="3" eb="5">
      <t>ケンキュウ</t>
    </rPh>
    <rPh sb="5" eb="7">
      <t>カイハツ</t>
    </rPh>
    <rPh sb="7" eb="10">
      <t>スイシンヒ</t>
    </rPh>
    <rPh sb="12" eb="13">
      <t>ダイ</t>
    </rPh>
    <rPh sb="13" eb="15">
      <t>ジコウ</t>
    </rPh>
    <rPh sb="16" eb="18">
      <t>アンゼン</t>
    </rPh>
    <rPh sb="18" eb="20">
      <t>アンシン</t>
    </rPh>
    <rPh sb="21" eb="23">
      <t>シャカイ</t>
    </rPh>
    <rPh sb="23" eb="25">
      <t>コウチク</t>
    </rPh>
    <rPh sb="26" eb="27">
      <t>シ</t>
    </rPh>
    <rPh sb="29" eb="31">
      <t>カガク</t>
    </rPh>
    <rPh sb="31" eb="33">
      <t>ギジュツ</t>
    </rPh>
    <rPh sb="34" eb="36">
      <t>スイシン</t>
    </rPh>
    <rPh sb="37" eb="39">
      <t>ヒツヨウ</t>
    </rPh>
    <rPh sb="40" eb="42">
      <t>ケイヒ</t>
    </rPh>
    <phoneticPr fontId="8"/>
  </si>
  <si>
    <t>(項)研究振興費
(大事項)学術研究の振興に必要な経費</t>
    <rPh sb="3" eb="5">
      <t>ケンキュウ</t>
    </rPh>
    <rPh sb="5" eb="8">
      <t>シンコウヒ</t>
    </rPh>
    <phoneticPr fontId="8"/>
  </si>
  <si>
    <t>日本学士院会館施設整備</t>
    <rPh sb="7" eb="9">
      <t>シセツ</t>
    </rPh>
    <phoneticPr fontId="8"/>
  </si>
  <si>
    <t>(項)スポーツ振興費
(大事項)国際競技力の向上に必要な経費</t>
    <rPh sb="1" eb="2">
      <t>コウ</t>
    </rPh>
    <rPh sb="7" eb="9">
      <t>シンコウ</t>
    </rPh>
    <rPh sb="9" eb="10">
      <t>ヒ</t>
    </rPh>
    <rPh sb="12" eb="13">
      <t>ダイ</t>
    </rPh>
    <rPh sb="13" eb="15">
      <t>ジコウ</t>
    </rPh>
    <rPh sb="16" eb="18">
      <t>コクサイ</t>
    </rPh>
    <rPh sb="18" eb="21">
      <t>キョウギリョク</t>
    </rPh>
    <rPh sb="22" eb="24">
      <t>コウジョウ</t>
    </rPh>
    <rPh sb="25" eb="27">
      <t>ヒツヨウ</t>
    </rPh>
    <rPh sb="28" eb="30">
      <t>ケイヒ</t>
    </rPh>
    <phoneticPr fontId="0"/>
  </si>
  <si>
    <t>スポーツを通じた地域コミュニティ活性化促進事業</t>
    <rPh sb="5" eb="6">
      <t>ツウ</t>
    </rPh>
    <rPh sb="8" eb="10">
      <t>チイキ</t>
    </rPh>
    <rPh sb="16" eb="19">
      <t>カッセイカ</t>
    </rPh>
    <rPh sb="19" eb="21">
      <t>ソクシン</t>
    </rPh>
    <rPh sb="21" eb="23">
      <t>ジギョウ</t>
    </rPh>
    <phoneticPr fontId="7"/>
  </si>
  <si>
    <t>(項)スポーツ振興費
(大事項)生涯スポーツ社会の実現に必要な経費</t>
    <rPh sb="1" eb="2">
      <t>コウ</t>
    </rPh>
    <rPh sb="7" eb="9">
      <t>シンコウ</t>
    </rPh>
    <rPh sb="9" eb="10">
      <t>ヒ</t>
    </rPh>
    <rPh sb="12" eb="13">
      <t>ダイ</t>
    </rPh>
    <rPh sb="13" eb="15">
      <t>ジコウ</t>
    </rPh>
    <rPh sb="16" eb="18">
      <t>ショウガイ</t>
    </rPh>
    <rPh sb="22" eb="24">
      <t>シャカイ</t>
    </rPh>
    <rPh sb="25" eb="27">
      <t>ジツゲン</t>
    </rPh>
    <rPh sb="28" eb="30">
      <t>ヒツヨウ</t>
    </rPh>
    <rPh sb="31" eb="33">
      <t>ケイヒ</t>
    </rPh>
    <phoneticPr fontId="0"/>
  </si>
  <si>
    <t>(項)スポーツ振興費
(大事項)子どもの体力の向上に必要な経費</t>
    <rPh sb="1" eb="2">
      <t>コウ</t>
    </rPh>
    <rPh sb="7" eb="9">
      <t>シンコウ</t>
    </rPh>
    <rPh sb="9" eb="10">
      <t>ヒ</t>
    </rPh>
    <rPh sb="12" eb="13">
      <t>ダイ</t>
    </rPh>
    <rPh sb="13" eb="15">
      <t>ジコウ</t>
    </rPh>
    <phoneticPr fontId="0"/>
  </si>
  <si>
    <t>トップアスリートの強化・研究活動拠点の機能強化に向けた調査研究</t>
    <rPh sb="9" eb="11">
      <t>キョウカ</t>
    </rPh>
    <rPh sb="12" eb="14">
      <t>ケンキュウ</t>
    </rPh>
    <rPh sb="14" eb="16">
      <t>カツドウ</t>
    </rPh>
    <rPh sb="16" eb="18">
      <t>キョテン</t>
    </rPh>
    <rPh sb="19" eb="21">
      <t>キノウ</t>
    </rPh>
    <rPh sb="21" eb="23">
      <t>キョウカ</t>
    </rPh>
    <rPh sb="24" eb="25">
      <t>ム</t>
    </rPh>
    <rPh sb="27" eb="29">
      <t>チョウサ</t>
    </rPh>
    <rPh sb="29" eb="31">
      <t>ケンキュウ</t>
    </rPh>
    <phoneticPr fontId="7"/>
  </si>
  <si>
    <t>体育活動における課題対策推進事業</t>
    <rPh sb="0" eb="2">
      <t>タイイク</t>
    </rPh>
    <rPh sb="2" eb="4">
      <t>カツドウ</t>
    </rPh>
    <rPh sb="8" eb="10">
      <t>カダイ</t>
    </rPh>
    <rPh sb="10" eb="12">
      <t>タイサク</t>
    </rPh>
    <rPh sb="12" eb="14">
      <t>スイシン</t>
    </rPh>
    <rPh sb="14" eb="16">
      <t>ジギョウ</t>
    </rPh>
    <phoneticPr fontId="8"/>
  </si>
  <si>
    <t>(項)初等中等教育等振興費
(大事項)健やかな体の育成及び学校安全の推進に必要な経費</t>
    <rPh sb="1" eb="2">
      <t>コウ</t>
    </rPh>
    <rPh sb="3" eb="5">
      <t>ショトウ</t>
    </rPh>
    <rPh sb="5" eb="7">
      <t>チュウトウ</t>
    </rPh>
    <rPh sb="7" eb="9">
      <t>キョウイク</t>
    </rPh>
    <rPh sb="9" eb="10">
      <t>トウ</t>
    </rPh>
    <rPh sb="10" eb="12">
      <t>シンコウ</t>
    </rPh>
    <rPh sb="12" eb="13">
      <t>ヒ</t>
    </rPh>
    <rPh sb="15" eb="16">
      <t>ダイ</t>
    </rPh>
    <rPh sb="16" eb="18">
      <t>ジコウ</t>
    </rPh>
    <phoneticPr fontId="0"/>
  </si>
  <si>
    <t>劇場・音楽堂等活性化事業</t>
    <rPh sb="0" eb="2">
      <t>ゲキジョウ</t>
    </rPh>
    <rPh sb="3" eb="6">
      <t>オンガクドウ</t>
    </rPh>
    <rPh sb="6" eb="7">
      <t>トウ</t>
    </rPh>
    <rPh sb="7" eb="10">
      <t>カッセイカ</t>
    </rPh>
    <rPh sb="10" eb="12">
      <t>ジギョウ</t>
    </rPh>
    <phoneticPr fontId="8"/>
  </si>
  <si>
    <t>日本映画の創造・交流・発信</t>
    <phoneticPr fontId="8"/>
  </si>
  <si>
    <t>若手映画作家等の育成</t>
    <phoneticPr fontId="8"/>
  </si>
  <si>
    <t>メディア芸術の創造・発信</t>
    <phoneticPr fontId="8"/>
  </si>
  <si>
    <t>(項)科学技術・学術政策推進費
(大事項)科学技術システム改革に必要な経費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3">
      <t>カガク</t>
    </rPh>
    <rPh sb="23" eb="25">
      <t>ギジュツ</t>
    </rPh>
    <rPh sb="29" eb="31">
      <t>カイカク</t>
    </rPh>
    <rPh sb="32" eb="34">
      <t>ヒツヨウ</t>
    </rPh>
    <rPh sb="35" eb="37">
      <t>ケイヒ</t>
    </rPh>
    <phoneticPr fontId="14"/>
  </si>
  <si>
    <t>イノベーション創出の総合的推進</t>
    <rPh sb="10" eb="13">
      <t>ソウゴウテキ</t>
    </rPh>
    <rPh sb="13" eb="15">
      <t>スイシン</t>
    </rPh>
    <phoneticPr fontId="8"/>
  </si>
  <si>
    <t>地域イノベーション戦略支援プログラム</t>
    <rPh sb="0" eb="2">
      <t>チイキ</t>
    </rPh>
    <rPh sb="9" eb="11">
      <t>センリャク</t>
    </rPh>
    <rPh sb="11" eb="13">
      <t>シエン</t>
    </rPh>
    <phoneticPr fontId="8"/>
  </si>
  <si>
    <t>研究開発局</t>
    <rPh sb="0" eb="2">
      <t>ケンキュウ</t>
    </rPh>
    <rPh sb="2" eb="5">
      <t>カイハツキョク</t>
    </rPh>
    <phoneticPr fontId="8"/>
  </si>
  <si>
    <t>オーダーメイド医療の実現プログラム</t>
    <rPh sb="7" eb="9">
      <t>イリョウ</t>
    </rPh>
    <rPh sb="10" eb="12">
      <t>ジツゲン</t>
    </rPh>
    <phoneticPr fontId="8"/>
  </si>
  <si>
    <t>独立行政法人大学評価・学位授与機構運営費交付金に必要な経費</t>
    <rPh sb="24" eb="26">
      <t>ヒツヨウ</t>
    </rPh>
    <rPh sb="27" eb="29">
      <t>ケイヒ</t>
    </rPh>
    <phoneticPr fontId="8"/>
  </si>
  <si>
    <t>(項)生涯学習振興費
(大事項)教育改革の推進等に必要な経費</t>
    <rPh sb="1" eb="2">
      <t>コウ</t>
    </rPh>
    <rPh sb="3" eb="5">
      <t>ショウガイ</t>
    </rPh>
    <rPh sb="5" eb="7">
      <t>ガクシュウ</t>
    </rPh>
    <rPh sb="7" eb="9">
      <t>シンコウ</t>
    </rPh>
    <rPh sb="9" eb="10">
      <t>ヒ</t>
    </rPh>
    <rPh sb="12" eb="13">
      <t>ダイ</t>
    </rPh>
    <rPh sb="13" eb="15">
      <t>ジコウ</t>
    </rPh>
    <rPh sb="16" eb="18">
      <t>キョウイク</t>
    </rPh>
    <rPh sb="18" eb="20">
      <t>カイカク</t>
    </rPh>
    <rPh sb="21" eb="23">
      <t>スイシン</t>
    </rPh>
    <rPh sb="23" eb="24">
      <t>トウ</t>
    </rPh>
    <rPh sb="25" eb="27">
      <t>ヒツヨウ</t>
    </rPh>
    <rPh sb="28" eb="30">
      <t>ケイヒ</t>
    </rPh>
    <phoneticPr fontId="8"/>
  </si>
  <si>
    <t>(項)スポーツ振興費
(大事項)子どもの体力の向上に必要な経費</t>
    <rPh sb="1" eb="2">
      <t>コウ</t>
    </rPh>
    <rPh sb="7" eb="9">
      <t>シンコウ</t>
    </rPh>
    <rPh sb="9" eb="10">
      <t>ヒ</t>
    </rPh>
    <rPh sb="12" eb="14">
      <t>ダイジ</t>
    </rPh>
    <rPh sb="14" eb="15">
      <t>コウ</t>
    </rPh>
    <rPh sb="16" eb="17">
      <t>コ</t>
    </rPh>
    <rPh sb="20" eb="22">
      <t>タイリョク</t>
    </rPh>
    <rPh sb="23" eb="25">
      <t>コウジョウ</t>
    </rPh>
    <rPh sb="26" eb="28">
      <t>ヒツヨウ</t>
    </rPh>
    <rPh sb="29" eb="31">
      <t>ケイヒ</t>
    </rPh>
    <phoneticPr fontId="8"/>
  </si>
  <si>
    <t>(項)初等中等教育等振興費
(大事項)健やかな体の育成及び学校安全の推進に必要な経費</t>
    <rPh sb="1" eb="2">
      <t>コウ</t>
    </rPh>
    <rPh sb="3" eb="5">
      <t>ショトウ</t>
    </rPh>
    <rPh sb="5" eb="7">
      <t>チュウトウ</t>
    </rPh>
    <rPh sb="7" eb="9">
      <t>キョウイク</t>
    </rPh>
    <rPh sb="9" eb="10">
      <t>トウ</t>
    </rPh>
    <rPh sb="10" eb="12">
      <t>シンコウ</t>
    </rPh>
    <rPh sb="12" eb="13">
      <t>ヒ</t>
    </rPh>
    <rPh sb="15" eb="17">
      <t>ダイジ</t>
    </rPh>
    <rPh sb="17" eb="18">
      <t>コウ</t>
    </rPh>
    <rPh sb="19" eb="20">
      <t>スコ</t>
    </rPh>
    <rPh sb="23" eb="24">
      <t>カラダ</t>
    </rPh>
    <rPh sb="25" eb="27">
      <t>イクセイ</t>
    </rPh>
    <rPh sb="27" eb="28">
      <t>オヨ</t>
    </rPh>
    <rPh sb="29" eb="31">
      <t>ガッコウ</t>
    </rPh>
    <rPh sb="31" eb="33">
      <t>アンゼン</t>
    </rPh>
    <rPh sb="34" eb="36">
      <t>スイシン</t>
    </rPh>
    <rPh sb="37" eb="39">
      <t>ヒツヨウ</t>
    </rPh>
    <rPh sb="40" eb="42">
      <t>ケイヒ</t>
    </rPh>
    <phoneticPr fontId="8"/>
  </si>
  <si>
    <t>(項)文化振興費
(大事項)芸術文化の振興に必要な経費</t>
    <rPh sb="10" eb="11">
      <t>ダイ</t>
    </rPh>
    <phoneticPr fontId="8"/>
  </si>
  <si>
    <t>文化財の国際協力の推進</t>
    <phoneticPr fontId="8"/>
  </si>
  <si>
    <t>文化政策企画立案</t>
    <phoneticPr fontId="8"/>
  </si>
  <si>
    <t>科学技術システムの現状と課題に係る基盤的調査研究</t>
    <rPh sb="22" eb="24">
      <t>ケンキュウ</t>
    </rPh>
    <phoneticPr fontId="8"/>
  </si>
  <si>
    <t>(項)研究振興費
(大事項)学術研究の振興に必要な経費</t>
    <rPh sb="1" eb="2">
      <t>コウ</t>
    </rPh>
    <rPh sb="3" eb="5">
      <t>ケンキュウ</t>
    </rPh>
    <rPh sb="5" eb="7">
      <t>シンコウ</t>
    </rPh>
    <rPh sb="7" eb="8">
      <t>ヒ</t>
    </rPh>
    <rPh sb="10" eb="11">
      <t>ダイ</t>
    </rPh>
    <rPh sb="11" eb="13">
      <t>ジコウ</t>
    </rPh>
    <rPh sb="14" eb="16">
      <t>ガクジュツ</t>
    </rPh>
    <rPh sb="16" eb="18">
      <t>ケンキュウ</t>
    </rPh>
    <rPh sb="19" eb="21">
      <t>シンコウ</t>
    </rPh>
    <rPh sb="22" eb="24">
      <t>ヒツヨウ</t>
    </rPh>
    <rPh sb="25" eb="27">
      <t>ケイヒ</t>
    </rPh>
    <phoneticPr fontId="14"/>
  </si>
  <si>
    <t>(項)文化振興基盤整備費
(大事項)文化振興の基盤整備に必要な経費</t>
    <rPh sb="1" eb="2">
      <t>コウ</t>
    </rPh>
    <rPh sb="3" eb="5">
      <t>ブンカ</t>
    </rPh>
    <rPh sb="5" eb="7">
      <t>シンコウ</t>
    </rPh>
    <rPh sb="7" eb="9">
      <t>キバン</t>
    </rPh>
    <rPh sb="9" eb="11">
      <t>セイビ</t>
    </rPh>
    <rPh sb="11" eb="12">
      <t>ヒ</t>
    </rPh>
    <rPh sb="14" eb="15">
      <t>ダイ</t>
    </rPh>
    <rPh sb="15" eb="17">
      <t>ジコウ</t>
    </rPh>
    <rPh sb="18" eb="20">
      <t>ブンカ</t>
    </rPh>
    <rPh sb="20" eb="22">
      <t>シンコウ</t>
    </rPh>
    <rPh sb="23" eb="25">
      <t>キバン</t>
    </rPh>
    <rPh sb="25" eb="27">
      <t>セイビ</t>
    </rPh>
    <rPh sb="28" eb="30">
      <t>ヒツヨウ</t>
    </rPh>
    <rPh sb="31" eb="33">
      <t>ケイヒ</t>
    </rPh>
    <phoneticPr fontId="14"/>
  </si>
  <si>
    <t>研究振興局</t>
    <rPh sb="0" eb="2">
      <t>ケンキュウ</t>
    </rPh>
    <rPh sb="2" eb="5">
      <t>シンコウキョク</t>
    </rPh>
    <phoneticPr fontId="8"/>
  </si>
  <si>
    <t>ドーピング防止活動推進事業</t>
    <phoneticPr fontId="8"/>
  </si>
  <si>
    <t>世界ドーピング防止機構拠出金</t>
    <phoneticPr fontId="8"/>
  </si>
  <si>
    <t>日本オリンピック委員会補助</t>
    <phoneticPr fontId="8"/>
  </si>
  <si>
    <t>日本武道館補助</t>
    <phoneticPr fontId="8"/>
  </si>
  <si>
    <t>独立行政法人日本スポーツ振興センター運営費交付金に必要な経費</t>
    <rPh sb="25" eb="27">
      <t>ヒツヨウ</t>
    </rPh>
    <rPh sb="28" eb="30">
      <t>ケイヒ</t>
    </rPh>
    <phoneticPr fontId="8"/>
  </si>
  <si>
    <t>(項)国立大学法人船舶建造費
(大事項)国立大学法人船舶建造に必要な経費</t>
    <rPh sb="1" eb="2">
      <t>コウ</t>
    </rPh>
    <rPh sb="3" eb="5">
      <t>コクリツ</t>
    </rPh>
    <rPh sb="5" eb="7">
      <t>ダイガク</t>
    </rPh>
    <rPh sb="7" eb="9">
      <t>ホウジン</t>
    </rPh>
    <rPh sb="9" eb="11">
      <t>センパク</t>
    </rPh>
    <rPh sb="11" eb="13">
      <t>ケンゾウ</t>
    </rPh>
    <rPh sb="13" eb="14">
      <t>ヒ</t>
    </rPh>
    <rPh sb="16" eb="17">
      <t>ダイ</t>
    </rPh>
    <rPh sb="17" eb="19">
      <t>ジコウ</t>
    </rPh>
    <rPh sb="20" eb="22">
      <t>コクリツ</t>
    </rPh>
    <rPh sb="22" eb="24">
      <t>ダイガク</t>
    </rPh>
    <rPh sb="24" eb="26">
      <t>ホウジン</t>
    </rPh>
    <rPh sb="26" eb="28">
      <t>センパク</t>
    </rPh>
    <rPh sb="28" eb="30">
      <t>ケンゾウ</t>
    </rPh>
    <rPh sb="31" eb="33">
      <t>ヒツヨウ</t>
    </rPh>
    <rPh sb="34" eb="36">
      <t>ケイヒ</t>
    </rPh>
    <phoneticPr fontId="8"/>
  </si>
  <si>
    <t>研究振興局</t>
    <rPh sb="0" eb="2">
      <t>ケンキュウ</t>
    </rPh>
    <rPh sb="2" eb="4">
      <t>シンコウ</t>
    </rPh>
    <rPh sb="4" eb="5">
      <t>キョク</t>
    </rPh>
    <phoneticPr fontId="8"/>
  </si>
  <si>
    <t>気候変動リスク情報創生プログラム</t>
    <rPh sb="0" eb="2">
      <t>キコウ</t>
    </rPh>
    <rPh sb="2" eb="4">
      <t>ヘンドウ</t>
    </rPh>
    <rPh sb="7" eb="9">
      <t>ジョウホウ</t>
    </rPh>
    <rPh sb="9" eb="11">
      <t>ソウセイ</t>
    </rPh>
    <phoneticPr fontId="8"/>
  </si>
  <si>
    <t>スポーツ・青少年局</t>
    <rPh sb="5" eb="8">
      <t>セイショウネン</t>
    </rPh>
    <rPh sb="8" eb="9">
      <t>キョク</t>
    </rPh>
    <phoneticPr fontId="8"/>
  </si>
  <si>
    <t>(項)生涯学習振興費
(大事項)生涯を通じた学習機会の拡大に必要な経費</t>
    <rPh sb="1" eb="2">
      <t>コウ</t>
    </rPh>
    <rPh sb="3" eb="5">
      <t>ショウガイ</t>
    </rPh>
    <rPh sb="5" eb="7">
      <t>ガクシュウ</t>
    </rPh>
    <rPh sb="7" eb="9">
      <t>シンコウ</t>
    </rPh>
    <rPh sb="9" eb="10">
      <t>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8"/>
  </si>
  <si>
    <t>(項)研究振興費
(大事項)学術研究の振興に必要な経費</t>
    <rPh sb="1" eb="2">
      <t>コウ</t>
    </rPh>
    <rPh sb="3" eb="5">
      <t>ケンキュウ</t>
    </rPh>
    <rPh sb="5" eb="7">
      <t>シンコウ</t>
    </rPh>
    <rPh sb="7" eb="8">
      <t>ヒ</t>
    </rPh>
    <rPh sb="10" eb="11">
      <t>ダイ</t>
    </rPh>
    <rPh sb="11" eb="13">
      <t>ジコウ</t>
    </rPh>
    <rPh sb="14" eb="16">
      <t>ガクジュツ</t>
    </rPh>
    <rPh sb="16" eb="18">
      <t>ケンキュウ</t>
    </rPh>
    <rPh sb="19" eb="21">
      <t>シンコウ</t>
    </rPh>
    <rPh sb="22" eb="24">
      <t>ヒツヨウ</t>
    </rPh>
    <rPh sb="25" eb="27">
      <t>ケイヒ</t>
    </rPh>
    <phoneticPr fontId="8"/>
  </si>
  <si>
    <t>(項)電源利用対策費
(大事項)原子力分野の研究及び電力供給の安定化等に必要な経費</t>
    <rPh sb="1" eb="2">
      <t>コウ</t>
    </rPh>
    <rPh sb="3" eb="5">
      <t>デンゲン</t>
    </rPh>
    <rPh sb="5" eb="7">
      <t>リヨウ</t>
    </rPh>
    <rPh sb="7" eb="10">
      <t>タイサクヒ</t>
    </rPh>
    <rPh sb="12" eb="13">
      <t>ダイ</t>
    </rPh>
    <rPh sb="13" eb="15">
      <t>ジコウ</t>
    </rPh>
    <rPh sb="16" eb="19">
      <t>ゲンシリョク</t>
    </rPh>
    <rPh sb="19" eb="21">
      <t>ブンヤ</t>
    </rPh>
    <rPh sb="22" eb="24">
      <t>ケンキュウ</t>
    </rPh>
    <rPh sb="24" eb="25">
      <t>オヨ</t>
    </rPh>
    <rPh sb="26" eb="28">
      <t>デンリョク</t>
    </rPh>
    <rPh sb="28" eb="30">
      <t>キョウキュウ</t>
    </rPh>
    <rPh sb="31" eb="34">
      <t>アンテイカ</t>
    </rPh>
    <rPh sb="34" eb="35">
      <t>トウ</t>
    </rPh>
    <rPh sb="36" eb="38">
      <t>ヒツヨウ</t>
    </rPh>
    <rPh sb="39" eb="41">
      <t>ケイヒ</t>
    </rPh>
    <phoneticPr fontId="8"/>
  </si>
  <si>
    <t>(項)独立行政法人日本原子力研究開発機構施設整備費
(大事項)独立行政法人日本原子力研究開発機構施設整備に必要な経費</t>
    <rPh sb="1" eb="2">
      <t>コウ</t>
    </rPh>
    <rPh sb="3" eb="5">
      <t>ドクリツ</t>
    </rPh>
    <rPh sb="5" eb="7">
      <t>ギョウセイ</t>
    </rPh>
    <rPh sb="7" eb="9">
      <t>ホウジン</t>
    </rPh>
    <rPh sb="9" eb="11">
      <t>ニホン</t>
    </rPh>
    <rPh sb="11" eb="14">
      <t>ゲンシリョク</t>
    </rPh>
    <rPh sb="14" eb="16">
      <t>ケンキュウ</t>
    </rPh>
    <rPh sb="16" eb="18">
      <t>カイハツ</t>
    </rPh>
    <rPh sb="18" eb="20">
      <t>キコウ</t>
    </rPh>
    <rPh sb="20" eb="22">
      <t>シセツ</t>
    </rPh>
    <rPh sb="22" eb="25">
      <t>セイビヒ</t>
    </rPh>
    <rPh sb="27" eb="28">
      <t>ダイ</t>
    </rPh>
    <rPh sb="28" eb="30">
      <t>ジコウ</t>
    </rPh>
    <rPh sb="31" eb="33">
      <t>ドクリツ</t>
    </rPh>
    <rPh sb="33" eb="35">
      <t>ギョウセイ</t>
    </rPh>
    <rPh sb="35" eb="37">
      <t>ホウジン</t>
    </rPh>
    <rPh sb="37" eb="39">
      <t>ニホン</t>
    </rPh>
    <rPh sb="39" eb="42">
      <t>ゲンシリョク</t>
    </rPh>
    <rPh sb="42" eb="44">
      <t>ケンキュウ</t>
    </rPh>
    <rPh sb="44" eb="46">
      <t>カイハツ</t>
    </rPh>
    <rPh sb="46" eb="48">
      <t>キコウ</t>
    </rPh>
    <rPh sb="48" eb="50">
      <t>シセツ</t>
    </rPh>
    <rPh sb="50" eb="52">
      <t>セイビ</t>
    </rPh>
    <rPh sb="53" eb="55">
      <t>ヒツヨウ</t>
    </rPh>
    <rPh sb="56" eb="58">
      <t>ケイヒ</t>
    </rPh>
    <phoneticPr fontId="8"/>
  </si>
  <si>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6">
      <t>ダイ</t>
    </rPh>
    <rPh sb="16" eb="18">
      <t>ジコウ</t>
    </rPh>
    <rPh sb="19" eb="22">
      <t>ガイコクジン</t>
    </rPh>
    <rPh sb="22" eb="25">
      <t>リュウガクセイ</t>
    </rPh>
    <rPh sb="25" eb="26">
      <t>トウ</t>
    </rPh>
    <rPh sb="27" eb="29">
      <t>ヒツヨウ</t>
    </rPh>
    <rPh sb="30" eb="32">
      <t>ケイヒ</t>
    </rPh>
    <phoneticPr fontId="8"/>
  </si>
  <si>
    <t>(項)高等教育振興費
(大事項)大学における教育研究拠点の形成等に必要な経費</t>
    <rPh sb="1" eb="2">
      <t>コウ</t>
    </rPh>
    <rPh sb="3" eb="5">
      <t>コウトウ</t>
    </rPh>
    <rPh sb="5" eb="7">
      <t>キョウイク</t>
    </rPh>
    <rPh sb="7" eb="10">
      <t>シンコウヒ</t>
    </rPh>
    <rPh sb="12" eb="13">
      <t>ダイ</t>
    </rPh>
    <rPh sb="13" eb="15">
      <t>ジコウ</t>
    </rPh>
    <rPh sb="16" eb="18">
      <t>ダイガク</t>
    </rPh>
    <rPh sb="22" eb="24">
      <t>キョウイク</t>
    </rPh>
    <rPh sb="24" eb="26">
      <t>ケンキュウ</t>
    </rPh>
    <rPh sb="26" eb="28">
      <t>キョテン</t>
    </rPh>
    <rPh sb="29" eb="32">
      <t>ケイセイナド</t>
    </rPh>
    <rPh sb="33" eb="35">
      <t>ヒツヨウ</t>
    </rPh>
    <rPh sb="36" eb="38">
      <t>ケイヒ</t>
    </rPh>
    <phoneticPr fontId="8"/>
  </si>
  <si>
    <t>生涯学習政策局</t>
    <rPh sb="0" eb="2">
      <t>ショウガイ</t>
    </rPh>
    <rPh sb="2" eb="4">
      <t>ガクシュウ</t>
    </rPh>
    <rPh sb="4" eb="6">
      <t>セイサク</t>
    </rPh>
    <rPh sb="6" eb="7">
      <t>キョク</t>
    </rPh>
    <phoneticPr fontId="8"/>
  </si>
  <si>
    <t>(項)スポーツ振興費
(大事項)国際競技力の向上に必要な経費</t>
    <rPh sb="1" eb="2">
      <t>コウ</t>
    </rPh>
    <rPh sb="7" eb="9">
      <t>シンコウ</t>
    </rPh>
    <rPh sb="9" eb="10">
      <t>ヒ</t>
    </rPh>
    <rPh sb="12" eb="13">
      <t>ダイ</t>
    </rPh>
    <rPh sb="13" eb="15">
      <t>ジコウ</t>
    </rPh>
    <rPh sb="16" eb="18">
      <t>コクサイ</t>
    </rPh>
    <rPh sb="18" eb="21">
      <t>キョウギリョク</t>
    </rPh>
    <rPh sb="22" eb="24">
      <t>コウジョウ</t>
    </rPh>
    <rPh sb="25" eb="27">
      <t>ヒツヨウ</t>
    </rPh>
    <rPh sb="28" eb="30">
      <t>ケイヒ</t>
    </rPh>
    <phoneticPr fontId="14"/>
  </si>
  <si>
    <t>革新的ハイパフォーマンス・コンピューティング・インフラ（ＨＰＣＩ）の構築</t>
    <rPh sb="0" eb="3">
      <t>カクシンテキ</t>
    </rPh>
    <rPh sb="34" eb="36">
      <t>コウチク</t>
    </rPh>
    <phoneticPr fontId="8"/>
  </si>
  <si>
    <t>科学研究費助成事業</t>
    <rPh sb="5" eb="7">
      <t>ジョセイ</t>
    </rPh>
    <rPh sb="7" eb="9">
      <t>ジギョウ</t>
    </rPh>
    <phoneticPr fontId="8"/>
  </si>
  <si>
    <t>国際原子力人材育成イニシアティブ</t>
    <phoneticPr fontId="8"/>
  </si>
  <si>
    <t>(項)研究開発推進費
(大事項)安全・安心な社会構築に資する科学技術の推進に必要な経費</t>
    <phoneticPr fontId="14"/>
  </si>
  <si>
    <t>(項)研究開発推進費
(大事項)ナノテクノロジー・材料分野の研究開発の推進に必要な経費</t>
    <rPh sb="1" eb="2">
      <t>コウ</t>
    </rPh>
    <rPh sb="3" eb="7">
      <t>ケンキュウカイハツ</t>
    </rPh>
    <rPh sb="7" eb="10">
      <t>スイシンヒ</t>
    </rPh>
    <rPh sb="12" eb="13">
      <t>ダイ</t>
    </rPh>
    <rPh sb="13" eb="15">
      <t>ジコウ</t>
    </rPh>
    <rPh sb="25" eb="27">
      <t>ザイリョウ</t>
    </rPh>
    <rPh sb="27" eb="29">
      <t>ブンヤ</t>
    </rPh>
    <rPh sb="30" eb="34">
      <t>ケンキュウカイハツ</t>
    </rPh>
    <rPh sb="35" eb="37">
      <t>スイシン</t>
    </rPh>
    <rPh sb="38" eb="40">
      <t>ヒツヨウ</t>
    </rPh>
    <rPh sb="41" eb="43">
      <t>ケイヒ</t>
    </rPh>
    <phoneticPr fontId="8"/>
  </si>
  <si>
    <t>(項)独立行政法人国立美術館施設整備費
(大事項)独立行政法人国立美術館施設整備に必要な経費</t>
    <rPh sb="1" eb="2">
      <t>コウ</t>
    </rPh>
    <rPh sb="3" eb="5">
      <t>ドクリツ</t>
    </rPh>
    <rPh sb="5" eb="7">
      <t>ギョウセイ</t>
    </rPh>
    <rPh sb="7" eb="9">
      <t>ホウジン</t>
    </rPh>
    <rPh sb="9" eb="11">
      <t>コクリツ</t>
    </rPh>
    <rPh sb="11" eb="14">
      <t>ビジュツカン</t>
    </rPh>
    <rPh sb="14" eb="16">
      <t>シセツ</t>
    </rPh>
    <rPh sb="16" eb="18">
      <t>セイビ</t>
    </rPh>
    <rPh sb="18" eb="19">
      <t>ヒ</t>
    </rPh>
    <rPh sb="21" eb="22">
      <t>ダイ</t>
    </rPh>
    <rPh sb="22" eb="24">
      <t>ジコウ</t>
    </rPh>
    <rPh sb="25" eb="27">
      <t>ドクリツ</t>
    </rPh>
    <rPh sb="27" eb="29">
      <t>ギョウセイ</t>
    </rPh>
    <rPh sb="29" eb="31">
      <t>ホウジン</t>
    </rPh>
    <rPh sb="31" eb="33">
      <t>コクリツ</t>
    </rPh>
    <rPh sb="33" eb="36">
      <t>ビジュツカン</t>
    </rPh>
    <rPh sb="36" eb="38">
      <t>シセツ</t>
    </rPh>
    <rPh sb="38" eb="40">
      <t>セイビ</t>
    </rPh>
    <rPh sb="41" eb="43">
      <t>ヒツヨウ</t>
    </rPh>
    <rPh sb="44" eb="46">
      <t>ケイヒ</t>
    </rPh>
    <phoneticPr fontId="8"/>
  </si>
  <si>
    <t>独立行政法人日本芸術文化振興会運営費交付金に必要な経費</t>
    <rPh sb="25" eb="27">
      <t>ケイヒ</t>
    </rPh>
    <phoneticPr fontId="8"/>
  </si>
  <si>
    <t>核不拡散・核セキュリティ関連業務</t>
    <rPh sb="0" eb="1">
      <t>カク</t>
    </rPh>
    <rPh sb="1" eb="4">
      <t>フカクサン</t>
    </rPh>
    <rPh sb="5" eb="6">
      <t>カク</t>
    </rPh>
    <rPh sb="12" eb="14">
      <t>カンレン</t>
    </rPh>
    <rPh sb="14" eb="16">
      <t>ギョウム</t>
    </rPh>
    <phoneticPr fontId="8"/>
  </si>
  <si>
    <t>研究開発局</t>
    <rPh sb="0" eb="2">
      <t>ケンキュウ</t>
    </rPh>
    <rPh sb="2" eb="4">
      <t>カイハツ</t>
    </rPh>
    <rPh sb="4" eb="5">
      <t>キョク</t>
    </rPh>
    <phoneticPr fontId="8"/>
  </si>
  <si>
    <t>(項)研究開発推進費
(大事項)原子力分野の研究開発の推進に必要な経費</t>
    <rPh sb="16" eb="19">
      <t>ゲンシリョク</t>
    </rPh>
    <rPh sb="19" eb="21">
      <t>ブンヤ</t>
    </rPh>
    <rPh sb="22" eb="24">
      <t>ケンキュウ</t>
    </rPh>
    <rPh sb="24" eb="26">
      <t>カイハツ</t>
    </rPh>
    <rPh sb="27" eb="29">
      <t>スイシン</t>
    </rPh>
    <rPh sb="30" eb="32">
      <t>ヒツヨウ</t>
    </rPh>
    <rPh sb="33" eb="35">
      <t>ケイヒ</t>
    </rPh>
    <phoneticPr fontId="8"/>
  </si>
  <si>
    <t>日本・国際連合大学共同研究事業拠出金</t>
    <rPh sb="0" eb="2">
      <t>ニホン</t>
    </rPh>
    <rPh sb="3" eb="5">
      <t>コクサイ</t>
    </rPh>
    <rPh sb="5" eb="7">
      <t>レンゴウ</t>
    </rPh>
    <rPh sb="7" eb="9">
      <t>ダイガク</t>
    </rPh>
    <rPh sb="9" eb="11">
      <t>キョウドウ</t>
    </rPh>
    <rPh sb="11" eb="13">
      <t>ケンキュウ</t>
    </rPh>
    <rPh sb="13" eb="15">
      <t>ジギョウ</t>
    </rPh>
    <rPh sb="15" eb="18">
      <t>キョシュツキン</t>
    </rPh>
    <phoneticPr fontId="8"/>
  </si>
  <si>
    <t>教員・学習に関する国際調査等</t>
    <rPh sb="13" eb="14">
      <t>トウ</t>
    </rPh>
    <phoneticPr fontId="8"/>
  </si>
  <si>
    <t>(項)独立行政法人日本学生支援機構運営費
(大事項)独立行政法人日本学生支援機構運営費交付金に必要な経費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ウンエイ</t>
    </rPh>
    <rPh sb="19" eb="20">
      <t>ヒ</t>
    </rPh>
    <rPh sb="22" eb="23">
      <t>ダイ</t>
    </rPh>
    <rPh sb="23" eb="25">
      <t>ジコウ</t>
    </rPh>
    <rPh sb="26" eb="28">
      <t>ドクリツ</t>
    </rPh>
    <rPh sb="28" eb="30">
      <t>ギョウセイ</t>
    </rPh>
    <rPh sb="30" eb="32">
      <t>ホウジン</t>
    </rPh>
    <rPh sb="32" eb="34">
      <t>ニホン</t>
    </rPh>
    <rPh sb="34" eb="36">
      <t>ガクセイ</t>
    </rPh>
    <rPh sb="36" eb="38">
      <t>シエン</t>
    </rPh>
    <rPh sb="38" eb="40">
      <t>キコウ</t>
    </rPh>
    <rPh sb="40" eb="43">
      <t>ウンエイヒ</t>
    </rPh>
    <rPh sb="43" eb="46">
      <t>コウフキン</t>
    </rPh>
    <rPh sb="47" eb="49">
      <t>ヒツヨウ</t>
    </rPh>
    <rPh sb="50" eb="52">
      <t>ケイヒ</t>
    </rPh>
    <phoneticPr fontId="8"/>
  </si>
  <si>
    <t>(項)独立行政法人放射線医学総合研究所施設整備費
(大事項)独立行政法人放射線医学総合研究所施設整備に必要な経費</t>
    <phoneticPr fontId="8"/>
  </si>
  <si>
    <t>高等教育局</t>
    <rPh sb="0" eb="2">
      <t>コウトウ</t>
    </rPh>
    <rPh sb="2" eb="5">
      <t>キョウイクキョク</t>
    </rPh>
    <phoneticPr fontId="8"/>
  </si>
  <si>
    <t>(項)独立行政法人国立特別支援教育総合研究所運営費
(大事項)独立行政法人国立特別支援教育総合研究所運営費交付金に必要な経費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5">
      <t>ウンエイヒ</t>
    </rPh>
    <rPh sb="27" eb="28">
      <t>ダイ</t>
    </rPh>
    <rPh sb="28" eb="30">
      <t>ジコウ</t>
    </rPh>
    <rPh sb="31" eb="33">
      <t>ドクリツ</t>
    </rPh>
    <rPh sb="33" eb="35">
      <t>ギョウセイ</t>
    </rPh>
    <rPh sb="35" eb="37">
      <t>ホウジン</t>
    </rPh>
    <rPh sb="37" eb="39">
      <t>コクリツ</t>
    </rPh>
    <rPh sb="39" eb="41">
      <t>トクベツ</t>
    </rPh>
    <rPh sb="41" eb="43">
      <t>シエン</t>
    </rPh>
    <rPh sb="43" eb="45">
      <t>キョウイク</t>
    </rPh>
    <rPh sb="45" eb="47">
      <t>ソウゴウ</t>
    </rPh>
    <rPh sb="47" eb="50">
      <t>ケンキュウジョ</t>
    </rPh>
    <rPh sb="50" eb="53">
      <t>ウンエイヒ</t>
    </rPh>
    <rPh sb="53" eb="56">
      <t>コウフキン</t>
    </rPh>
    <rPh sb="57" eb="59">
      <t>ヒツヨウ</t>
    </rPh>
    <rPh sb="60" eb="62">
      <t>ケイヒ</t>
    </rPh>
    <phoneticPr fontId="8"/>
  </si>
  <si>
    <t>独立行政法人国立特別支援教育総合研究所施設整備に必要な経費</t>
    <rPh sb="24" eb="26">
      <t>ヒツヨウ</t>
    </rPh>
    <rPh sb="27" eb="29">
      <t>ケイヒ</t>
    </rPh>
    <phoneticPr fontId="8"/>
  </si>
  <si>
    <t>私立幼稚園施設整備費補助（復興関連事業）</t>
    <phoneticPr fontId="8"/>
  </si>
  <si>
    <t>私立学校教育研究装置等施設整備費補助（復興関連事業）</t>
    <phoneticPr fontId="8"/>
  </si>
  <si>
    <t>文化芸術創造都市の推進</t>
    <phoneticPr fontId="8"/>
  </si>
  <si>
    <t>国立大学法人運営費交付金に必要な経費</t>
    <phoneticPr fontId="8"/>
  </si>
  <si>
    <t>生徒指導・進路指導研究センター</t>
    <rPh sb="5" eb="7">
      <t>シンロ</t>
    </rPh>
    <rPh sb="7" eb="9">
      <t>シドウ</t>
    </rPh>
    <phoneticPr fontId="8"/>
  </si>
  <si>
    <t>学校保健課題解決支援事業</t>
    <rPh sb="0" eb="2">
      <t>ガッコウ</t>
    </rPh>
    <rPh sb="2" eb="4">
      <t>ホケン</t>
    </rPh>
    <rPh sb="4" eb="6">
      <t>カダイ</t>
    </rPh>
    <rPh sb="6" eb="8">
      <t>カイケツ</t>
    </rPh>
    <rPh sb="8" eb="10">
      <t>シエン</t>
    </rPh>
    <rPh sb="10" eb="12">
      <t>ジギョウ</t>
    </rPh>
    <phoneticPr fontId="7"/>
  </si>
  <si>
    <t>防災教育推進事業</t>
  </si>
  <si>
    <t>(項)独立行政法人日本芸術文化振興会運営費
(大事項)独立行政法人日本芸術文化振興会運営費交付金に必要な経費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19">
      <t>ウン</t>
    </rPh>
    <rPh sb="19" eb="20">
      <t>エイ</t>
    </rPh>
    <rPh sb="20" eb="21">
      <t>ヒ</t>
    </rPh>
    <rPh sb="23" eb="24">
      <t>ダイ</t>
    </rPh>
    <rPh sb="24" eb="26">
      <t>ジコウ</t>
    </rPh>
    <rPh sb="27" eb="29">
      <t>ドクリツ</t>
    </rPh>
    <rPh sb="29" eb="31">
      <t>ギョウセイ</t>
    </rPh>
    <rPh sb="31" eb="33">
      <t>ホウジン</t>
    </rPh>
    <rPh sb="33" eb="35">
      <t>ニホン</t>
    </rPh>
    <rPh sb="35" eb="37">
      <t>ゲイジュツ</t>
    </rPh>
    <rPh sb="37" eb="39">
      <t>ブンカ</t>
    </rPh>
    <rPh sb="39" eb="42">
      <t>シンコウカイ</t>
    </rPh>
    <rPh sb="42" eb="45">
      <t>ウンエイヒ</t>
    </rPh>
    <rPh sb="45" eb="48">
      <t>コウフキン</t>
    </rPh>
    <rPh sb="49" eb="51">
      <t>ヒツヨウ</t>
    </rPh>
    <rPh sb="52" eb="54">
      <t>ケイヒ</t>
    </rPh>
    <phoneticPr fontId="8"/>
  </si>
  <si>
    <t>独立行政法人日本芸術文化振興会施設整備に必要な経費</t>
    <rPh sb="24" eb="25">
      <t>ヒ</t>
    </rPh>
    <phoneticPr fontId="8"/>
  </si>
  <si>
    <t>学力調査を活用した専門的な課題分析に関する調査研究</t>
    <rPh sb="21" eb="23">
      <t>チョウサ</t>
    </rPh>
    <rPh sb="23" eb="25">
      <t>ケンキュウ</t>
    </rPh>
    <phoneticPr fontId="8"/>
  </si>
  <si>
    <t>学習指導要領等の編集改訂等</t>
    <rPh sb="12" eb="13">
      <t>トウ</t>
    </rPh>
    <phoneticPr fontId="8"/>
  </si>
  <si>
    <t>学校教育における消費者教育の推進</t>
    <phoneticPr fontId="8"/>
  </si>
  <si>
    <t>司書教諭養成講習会</t>
    <phoneticPr fontId="8"/>
  </si>
  <si>
    <t>文化財管理及び保存活用等</t>
    <phoneticPr fontId="8"/>
  </si>
  <si>
    <t>平城及び飛鳥・藤原宮跡等の買上</t>
    <phoneticPr fontId="8"/>
  </si>
  <si>
    <t>原子力システム研究開発委託費</t>
    <rPh sb="0" eb="3">
      <t>ゲンシリョク</t>
    </rPh>
    <rPh sb="7" eb="9">
      <t>ケンキュウ</t>
    </rPh>
    <rPh sb="9" eb="11">
      <t>カイハツ</t>
    </rPh>
    <rPh sb="11" eb="14">
      <t>イタクヒ</t>
    </rPh>
    <phoneticPr fontId="15"/>
  </si>
  <si>
    <t>日本学校保健会補助</t>
    <phoneticPr fontId="8"/>
  </si>
  <si>
    <t>(項)スポーツ振興費
(大事項)国際競技力の向上に必要な経費</t>
    <rPh sb="1" eb="2">
      <t>コウ</t>
    </rPh>
    <rPh sb="7" eb="9">
      <t>シンコウ</t>
    </rPh>
    <rPh sb="9" eb="10">
      <t>ヒ</t>
    </rPh>
    <rPh sb="12" eb="13">
      <t>ダイ</t>
    </rPh>
    <rPh sb="13" eb="15">
      <t>ジコウ</t>
    </rPh>
    <rPh sb="16" eb="18">
      <t>コクサイ</t>
    </rPh>
    <rPh sb="18" eb="21">
      <t>キョウギリョク</t>
    </rPh>
    <rPh sb="22" eb="24">
      <t>コウジョウ</t>
    </rPh>
    <rPh sb="25" eb="27">
      <t>ヒツヨウ</t>
    </rPh>
    <rPh sb="28" eb="30">
      <t>ケイヒ</t>
    </rPh>
    <phoneticPr fontId="8"/>
  </si>
  <si>
    <t>執行額</t>
    <rPh sb="0" eb="2">
      <t>シッコウ</t>
    </rPh>
    <rPh sb="2" eb="3">
      <t>ガク</t>
    </rPh>
    <phoneticPr fontId="8"/>
  </si>
  <si>
    <t>反映内容</t>
    <phoneticPr fontId="8"/>
  </si>
  <si>
    <t>(項)科学技術・学術政策推進費
(大事項)科学技術システム改革に必要な経費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3">
      <t>カガク</t>
    </rPh>
    <rPh sb="23" eb="25">
      <t>ギジュツ</t>
    </rPh>
    <rPh sb="29" eb="31">
      <t>カイカク</t>
    </rPh>
    <rPh sb="32" eb="34">
      <t>ヒツヨウ</t>
    </rPh>
    <rPh sb="35" eb="37">
      <t>ケイヒ</t>
    </rPh>
    <phoneticPr fontId="8"/>
  </si>
  <si>
    <t>独立行政法人国立青少年教育振興機構運営費交付金に必要な経費</t>
    <rPh sb="24" eb="26">
      <t>ヒツヨウ</t>
    </rPh>
    <rPh sb="27" eb="29">
      <t>ケイヒ</t>
    </rPh>
    <phoneticPr fontId="8"/>
  </si>
  <si>
    <t>独立行政法人国立科学博物館運営費交付金に必要な経費</t>
    <rPh sb="24" eb="25">
      <t>ヒ</t>
    </rPh>
    <phoneticPr fontId="8"/>
  </si>
  <si>
    <t>独立行政法人国立女性教育会館運営費交付金に必要な経費</t>
    <rPh sb="24" eb="26">
      <t>ケイヒ</t>
    </rPh>
    <phoneticPr fontId="8"/>
  </si>
  <si>
    <t>国際成人力調査</t>
    <phoneticPr fontId="8"/>
  </si>
  <si>
    <t>著作権行政の充実</t>
    <phoneticPr fontId="8"/>
  </si>
  <si>
    <t>(項)初等中等教育等振興費
(大事項)青少年の健全育成に必要な経費</t>
    <rPh sb="1" eb="2">
      <t>コウ</t>
    </rPh>
    <rPh sb="3" eb="5">
      <t>ショトウ</t>
    </rPh>
    <rPh sb="5" eb="7">
      <t>チュウトウ</t>
    </rPh>
    <rPh sb="7" eb="10">
      <t>キョウイクトウ</t>
    </rPh>
    <rPh sb="10" eb="12">
      <t>シンコウ</t>
    </rPh>
    <rPh sb="12" eb="13">
      <t>ヒ</t>
    </rPh>
    <rPh sb="15" eb="16">
      <t>ダイ</t>
    </rPh>
    <rPh sb="16" eb="18">
      <t>ジコウ</t>
    </rPh>
    <rPh sb="19" eb="22">
      <t>セイショウネン</t>
    </rPh>
    <rPh sb="23" eb="25">
      <t>ケンゼン</t>
    </rPh>
    <rPh sb="25" eb="27">
      <t>イクセイ</t>
    </rPh>
    <rPh sb="28" eb="30">
      <t>ヒツヨウ</t>
    </rPh>
    <rPh sb="31" eb="33">
      <t>ケイヒ</t>
    </rPh>
    <phoneticPr fontId="14"/>
  </si>
  <si>
    <t>私立高等学校等経常費助成費等補助</t>
    <phoneticPr fontId="8"/>
  </si>
  <si>
    <t>学者・教職員等の交流</t>
    <phoneticPr fontId="8"/>
  </si>
  <si>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コウリュウ</t>
    </rPh>
    <rPh sb="24" eb="26">
      <t>スイシン</t>
    </rPh>
    <rPh sb="27" eb="29">
      <t>ヒツヨウ</t>
    </rPh>
    <rPh sb="30" eb="32">
      <t>ケイヒ</t>
    </rPh>
    <phoneticPr fontId="14"/>
  </si>
  <si>
    <t>史跡等の買上げ</t>
    <phoneticPr fontId="8"/>
  </si>
  <si>
    <t>(項)独立行政法人防災科学技術研究所施設整備費
(大事項)独立行政法人防災科学技術研究所施設整備に必要な経費</t>
    <rPh sb="1" eb="2">
      <t>コウ</t>
    </rPh>
    <rPh sb="3" eb="5">
      <t>ドクリツ</t>
    </rPh>
    <rPh sb="5" eb="7">
      <t>ギョウセイ</t>
    </rPh>
    <rPh sb="7" eb="9">
      <t>ホウジン</t>
    </rPh>
    <rPh sb="9" eb="11">
      <t>ボウサイ</t>
    </rPh>
    <rPh sb="11" eb="13">
      <t>カガク</t>
    </rPh>
    <rPh sb="13" eb="15">
      <t>ギジュツ</t>
    </rPh>
    <rPh sb="15" eb="18">
      <t>ケンキュウショ</t>
    </rPh>
    <rPh sb="18" eb="20">
      <t>シセツ</t>
    </rPh>
    <rPh sb="20" eb="23">
      <t>セイビヒ</t>
    </rPh>
    <rPh sb="25" eb="26">
      <t>ダイ</t>
    </rPh>
    <rPh sb="26" eb="28">
      <t>ジコウ</t>
    </rPh>
    <rPh sb="29" eb="31">
      <t>ドクリツ</t>
    </rPh>
    <rPh sb="31" eb="33">
      <t>ギョウセイ</t>
    </rPh>
    <rPh sb="33" eb="35">
      <t>ホウジン</t>
    </rPh>
    <rPh sb="35" eb="37">
      <t>ボウサイ</t>
    </rPh>
    <rPh sb="37" eb="39">
      <t>カガク</t>
    </rPh>
    <rPh sb="39" eb="41">
      <t>ギジュツ</t>
    </rPh>
    <rPh sb="41" eb="44">
      <t>ケンキュウショ</t>
    </rPh>
    <rPh sb="44" eb="46">
      <t>シセツ</t>
    </rPh>
    <rPh sb="46" eb="48">
      <t>セイビ</t>
    </rPh>
    <rPh sb="49" eb="51">
      <t>ヒツヨウ</t>
    </rPh>
    <rPh sb="52" eb="54">
      <t>ケイヒ</t>
    </rPh>
    <phoneticPr fontId="14"/>
  </si>
  <si>
    <t>(項)独立行政法人国立青少年教育振興機構施設整備費
(大事項)独立行政法人国立青少年教育振興機構施設整備に必要な経費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2">
      <t>シセツ</t>
    </rPh>
    <rPh sb="22" eb="25">
      <t>セイビヒ</t>
    </rPh>
    <rPh sb="27" eb="28">
      <t>ダイ</t>
    </rPh>
    <rPh sb="28" eb="30">
      <t>ジコウ</t>
    </rPh>
    <rPh sb="31" eb="33">
      <t>ドクリツ</t>
    </rPh>
    <rPh sb="33" eb="35">
      <t>ギョウセイ</t>
    </rPh>
    <rPh sb="35" eb="37">
      <t>ホウジン</t>
    </rPh>
    <rPh sb="37" eb="39">
      <t>コクリツ</t>
    </rPh>
    <rPh sb="39" eb="42">
      <t>セイショウネン</t>
    </rPh>
    <rPh sb="42" eb="44">
      <t>キョウイク</t>
    </rPh>
    <rPh sb="44" eb="46">
      <t>シンコウ</t>
    </rPh>
    <rPh sb="46" eb="48">
      <t>キコウ</t>
    </rPh>
    <rPh sb="48" eb="50">
      <t>シセツ</t>
    </rPh>
    <rPh sb="50" eb="52">
      <t>セイビ</t>
    </rPh>
    <rPh sb="53" eb="55">
      <t>ヒツヨウ</t>
    </rPh>
    <rPh sb="56" eb="58">
      <t>ケイヒ</t>
    </rPh>
    <phoneticPr fontId="8"/>
  </si>
  <si>
    <t>科学技術・学術政策局</t>
    <rPh sb="0" eb="2">
      <t>カガク</t>
    </rPh>
    <rPh sb="2" eb="4">
      <t>ギジュツ</t>
    </rPh>
    <rPh sb="5" eb="7">
      <t>ガクジュツ</t>
    </rPh>
    <rPh sb="7" eb="10">
      <t>セイサクキョク</t>
    </rPh>
    <phoneticPr fontId="8"/>
  </si>
  <si>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8"/>
  </si>
  <si>
    <t>(項)国立教育政策研究所
(大事項)教育政策の基礎的な調査研究に必要な経費</t>
    <rPh sb="1" eb="2">
      <t>コウ</t>
    </rPh>
    <rPh sb="3" eb="5">
      <t>コクリツ</t>
    </rPh>
    <rPh sb="5" eb="7">
      <t>キョウイク</t>
    </rPh>
    <rPh sb="7" eb="9">
      <t>セイサク</t>
    </rPh>
    <rPh sb="9" eb="12">
      <t>ケンキュウジョ</t>
    </rPh>
    <rPh sb="14" eb="15">
      <t>ダイ</t>
    </rPh>
    <rPh sb="15" eb="17">
      <t>ジコウ</t>
    </rPh>
    <rPh sb="18" eb="20">
      <t>キョウイク</t>
    </rPh>
    <rPh sb="20" eb="22">
      <t>セイサク</t>
    </rPh>
    <rPh sb="23" eb="26">
      <t>キソテキ</t>
    </rPh>
    <rPh sb="27" eb="29">
      <t>チョウサ</t>
    </rPh>
    <rPh sb="29" eb="31">
      <t>ケンキュウ</t>
    </rPh>
    <rPh sb="32" eb="34">
      <t>ヒツヨウ</t>
    </rPh>
    <rPh sb="35" eb="37">
      <t>ケイヒ</t>
    </rPh>
    <phoneticPr fontId="8"/>
  </si>
  <si>
    <t>(項)生涯学習振興費
(大事項)生涯を通じた学習機会の拡大に必要な経費</t>
    <rPh sb="1" eb="2">
      <t>コウ</t>
    </rPh>
    <rPh sb="3" eb="5">
      <t>ショウガイ</t>
    </rPh>
    <rPh sb="5" eb="7">
      <t>ガクシュウ</t>
    </rPh>
    <rPh sb="7" eb="9">
      <t>シンコウ</t>
    </rPh>
    <rPh sb="9" eb="10">
      <t>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14"/>
  </si>
  <si>
    <t>イノベーション創出のメカニズムに係る基盤的研究</t>
  </si>
  <si>
    <t>科学研究情報発信基盤の強化</t>
  </si>
  <si>
    <t>橋渡し研究加速ネットワークプログラム</t>
  </si>
  <si>
    <t>(項)独立行政法人国立美術館運営費
(大事項)独立行政法人国立美術館運営費交付金に必要な経費</t>
    <rPh sb="1" eb="2">
      <t>コウ</t>
    </rPh>
    <rPh sb="3" eb="5">
      <t>ドクリツ</t>
    </rPh>
    <rPh sb="5" eb="7">
      <t>ギョウセイ</t>
    </rPh>
    <rPh sb="7" eb="9">
      <t>ホウジン</t>
    </rPh>
    <rPh sb="9" eb="11">
      <t>コクリツ</t>
    </rPh>
    <rPh sb="11" eb="14">
      <t>ビジュツカン</t>
    </rPh>
    <rPh sb="14" eb="15">
      <t>ウン</t>
    </rPh>
    <rPh sb="15" eb="16">
      <t>エイ</t>
    </rPh>
    <rPh sb="16" eb="17">
      <t>ヒ</t>
    </rPh>
    <rPh sb="19" eb="20">
      <t>ダイ</t>
    </rPh>
    <rPh sb="20" eb="22">
      <t>ジコウ</t>
    </rPh>
    <rPh sb="23" eb="25">
      <t>ドクリツ</t>
    </rPh>
    <rPh sb="25" eb="27">
      <t>ギョウセイ</t>
    </rPh>
    <rPh sb="27" eb="29">
      <t>ホウジン</t>
    </rPh>
    <rPh sb="29" eb="31">
      <t>コクリツ</t>
    </rPh>
    <rPh sb="31" eb="34">
      <t>ビジュツカン</t>
    </rPh>
    <rPh sb="34" eb="37">
      <t>ウンエイヒ</t>
    </rPh>
    <rPh sb="37" eb="40">
      <t>コウフキン</t>
    </rPh>
    <rPh sb="41" eb="43">
      <t>ヒツヨウ</t>
    </rPh>
    <rPh sb="44" eb="46">
      <t>ケイヒ</t>
    </rPh>
    <phoneticPr fontId="8"/>
  </si>
  <si>
    <t>科学技術に関する人材の養成・活躍促進及び理解増進</t>
    <rPh sb="0" eb="2">
      <t>カガク</t>
    </rPh>
    <rPh sb="2" eb="4">
      <t>ギジュツ</t>
    </rPh>
    <rPh sb="5" eb="6">
      <t>カン</t>
    </rPh>
    <rPh sb="8" eb="10">
      <t>ジンザイ</t>
    </rPh>
    <rPh sb="11" eb="13">
      <t>ヨウセイ</t>
    </rPh>
    <rPh sb="14" eb="16">
      <t>カツヤク</t>
    </rPh>
    <rPh sb="16" eb="18">
      <t>ソクシン</t>
    </rPh>
    <rPh sb="18" eb="19">
      <t>オヨ</t>
    </rPh>
    <rPh sb="20" eb="22">
      <t>リカイ</t>
    </rPh>
    <rPh sb="22" eb="24">
      <t>ゾウシン</t>
    </rPh>
    <phoneticPr fontId="8"/>
  </si>
  <si>
    <t>スーパーサイエンスハイスクール</t>
    <phoneticPr fontId="8"/>
  </si>
  <si>
    <t>(項)科学技術・学術政策推進費
(大事項)科学技術関係人材の育成等に必要な経費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3">
      <t>カガク</t>
    </rPh>
    <rPh sb="23" eb="25">
      <t>ギジュツ</t>
    </rPh>
    <rPh sb="25" eb="27">
      <t>カンケイ</t>
    </rPh>
    <rPh sb="27" eb="29">
      <t>ジンザイ</t>
    </rPh>
    <rPh sb="30" eb="32">
      <t>イクセイ</t>
    </rPh>
    <rPh sb="32" eb="33">
      <t>トウ</t>
    </rPh>
    <rPh sb="34" eb="36">
      <t>ヒツヨウ</t>
    </rPh>
    <rPh sb="37" eb="39">
      <t>ケイヒ</t>
    </rPh>
    <phoneticPr fontId="8"/>
  </si>
  <si>
    <t>(項)生涯学習振興費
(大事項)生涯を通じた学習機会の拡大に必要な経費</t>
    <rPh sb="1" eb="2">
      <t>コウ</t>
    </rPh>
    <rPh sb="3" eb="5">
      <t>ショウガイ</t>
    </rPh>
    <rPh sb="5" eb="7">
      <t>ガクシュウ</t>
    </rPh>
    <rPh sb="7" eb="10">
      <t>シンコウヒ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8"/>
  </si>
  <si>
    <t>著作権施策の推進</t>
    <phoneticPr fontId="8"/>
  </si>
  <si>
    <t>国語施策の充実</t>
    <phoneticPr fontId="8"/>
  </si>
  <si>
    <t>外国人に対する日本語教育の推進</t>
    <phoneticPr fontId="8"/>
  </si>
  <si>
    <t>宗務行政の推進</t>
    <phoneticPr fontId="8"/>
  </si>
  <si>
    <t>(項)研究開発推進費
(大事項)新興・融合領域の研究開発の推進に必要な経費</t>
    <rPh sb="1" eb="2">
      <t>コウ</t>
    </rPh>
    <rPh sb="3" eb="7">
      <t>ケンキュウカイハツ</t>
    </rPh>
    <rPh sb="7" eb="10">
      <t>スイシンヒ</t>
    </rPh>
    <rPh sb="12" eb="13">
      <t>ダイ</t>
    </rPh>
    <rPh sb="13" eb="15">
      <t>ジコウ</t>
    </rPh>
    <rPh sb="16" eb="18">
      <t>シンコウ</t>
    </rPh>
    <rPh sb="19" eb="21">
      <t>ユウゴウ</t>
    </rPh>
    <rPh sb="21" eb="23">
      <t>リョウイキ</t>
    </rPh>
    <rPh sb="24" eb="28">
      <t>ケンキュウカイハツ</t>
    </rPh>
    <rPh sb="29" eb="31">
      <t>スイシン</t>
    </rPh>
    <rPh sb="32" eb="34">
      <t>ヒツヨウ</t>
    </rPh>
    <rPh sb="35" eb="37">
      <t>ケイヒ</t>
    </rPh>
    <phoneticPr fontId="8"/>
  </si>
  <si>
    <t>(項)独立行政法人物質・材料研究機構運営費
(大事項)独立行政法人物質・材料研究機構運営費交付金に必要な経費</t>
    <rPh sb="1" eb="2">
      <t>コウ</t>
    </rPh>
    <rPh sb="3" eb="5">
      <t>ドクリツ</t>
    </rPh>
    <rPh sb="5" eb="7">
      <t>ギョウセイ</t>
    </rPh>
    <rPh sb="7" eb="9">
      <t>ホウジン</t>
    </rPh>
    <rPh sb="9" eb="11">
      <t>ブッシツ</t>
    </rPh>
    <rPh sb="12" eb="14">
      <t>ザイリョウ</t>
    </rPh>
    <rPh sb="14" eb="16">
      <t>ケンキュウ</t>
    </rPh>
    <rPh sb="16" eb="18">
      <t>キコウ</t>
    </rPh>
    <rPh sb="18" eb="20">
      <t>ウンエイ</t>
    </rPh>
    <rPh sb="20" eb="21">
      <t>ヒ</t>
    </rPh>
    <rPh sb="23" eb="24">
      <t>ダイ</t>
    </rPh>
    <rPh sb="24" eb="26">
      <t>ジコウ</t>
    </rPh>
    <rPh sb="27" eb="29">
      <t>ドクリツ</t>
    </rPh>
    <rPh sb="29" eb="31">
      <t>ギョウセイ</t>
    </rPh>
    <rPh sb="31" eb="33">
      <t>ホウジン</t>
    </rPh>
    <rPh sb="33" eb="35">
      <t>ブッシツ</t>
    </rPh>
    <rPh sb="36" eb="38">
      <t>ザイリョウ</t>
    </rPh>
    <rPh sb="38" eb="40">
      <t>ケンキュウ</t>
    </rPh>
    <rPh sb="40" eb="42">
      <t>キコウ</t>
    </rPh>
    <rPh sb="42" eb="45">
      <t>ウンエイヒ</t>
    </rPh>
    <rPh sb="45" eb="48">
      <t>コウフキン</t>
    </rPh>
    <rPh sb="49" eb="51">
      <t>ヒツヨウ</t>
    </rPh>
    <rPh sb="52" eb="54">
      <t>ケイヒ</t>
    </rPh>
    <phoneticPr fontId="8"/>
  </si>
  <si>
    <t>(項)独立行政法人国立大学財務・経営センター運営費
(大事項)独立行政法人国立大学財務・経営センター運営費交付金に必要な経費</t>
    <rPh sb="1" eb="2">
      <t>コウ</t>
    </rPh>
    <rPh sb="3" eb="5">
      <t>ドクリツ</t>
    </rPh>
    <rPh sb="5" eb="7">
      <t>ギョウセイ</t>
    </rPh>
    <rPh sb="7" eb="9">
      <t>ホウジン</t>
    </rPh>
    <rPh sb="9" eb="11">
      <t>コクリツ</t>
    </rPh>
    <rPh sb="11" eb="13">
      <t>ダイガク</t>
    </rPh>
    <rPh sb="13" eb="15">
      <t>ザイム</t>
    </rPh>
    <rPh sb="16" eb="18">
      <t>ケイエイ</t>
    </rPh>
    <rPh sb="22" eb="25">
      <t>ウンエイヒ</t>
    </rPh>
    <rPh sb="27" eb="28">
      <t>ダイ</t>
    </rPh>
    <rPh sb="28" eb="30">
      <t>ジコウ</t>
    </rPh>
    <rPh sb="31" eb="33">
      <t>ドクリツ</t>
    </rPh>
    <rPh sb="33" eb="35">
      <t>ギョウセイ</t>
    </rPh>
    <rPh sb="35" eb="37">
      <t>ホウジン</t>
    </rPh>
    <rPh sb="37" eb="39">
      <t>コクリツ</t>
    </rPh>
    <rPh sb="39" eb="41">
      <t>ダイガク</t>
    </rPh>
    <rPh sb="41" eb="43">
      <t>ザイム</t>
    </rPh>
    <rPh sb="44" eb="46">
      <t>ケイエイ</t>
    </rPh>
    <rPh sb="50" eb="53">
      <t>ウンエイヒ</t>
    </rPh>
    <rPh sb="53" eb="56">
      <t>コウフキン</t>
    </rPh>
    <rPh sb="57" eb="59">
      <t>ヒツヨウ</t>
    </rPh>
    <rPh sb="60" eb="62">
      <t>ケイヒ</t>
    </rPh>
    <phoneticPr fontId="8"/>
  </si>
  <si>
    <t>育英事業に必要な経費</t>
    <phoneticPr fontId="8"/>
  </si>
  <si>
    <t>(項)研究開発推進費
(大事項)新興・融合領域の研究開発の推進に必要な経費</t>
    <rPh sb="1" eb="2">
      <t>コウ</t>
    </rPh>
    <rPh sb="3" eb="7">
      <t>ケンキュウカイハツ</t>
    </rPh>
    <rPh sb="7" eb="10">
      <t>スイシンヒ</t>
    </rPh>
    <rPh sb="12" eb="13">
      <t>ダイ</t>
    </rPh>
    <rPh sb="13" eb="15">
      <t>ジコウ</t>
    </rPh>
    <rPh sb="16" eb="18">
      <t>シンコウ</t>
    </rPh>
    <rPh sb="19" eb="21">
      <t>ユウゴウ</t>
    </rPh>
    <rPh sb="21" eb="23">
      <t>リョウイキ</t>
    </rPh>
    <rPh sb="24" eb="28">
      <t>ケンキュウカイハツ</t>
    </rPh>
    <rPh sb="29" eb="31">
      <t>スイシン</t>
    </rPh>
    <rPh sb="32" eb="34">
      <t>ヒツヨウ</t>
    </rPh>
    <rPh sb="35" eb="37">
      <t>ケイヒ</t>
    </rPh>
    <phoneticPr fontId="14"/>
  </si>
  <si>
    <t>男女共同参画社会の実現の加速に向けた学習機会充実事業</t>
    <rPh sb="0" eb="2">
      <t>ダンジョ</t>
    </rPh>
    <rPh sb="2" eb="4">
      <t>キョウドウ</t>
    </rPh>
    <rPh sb="4" eb="6">
      <t>サンカク</t>
    </rPh>
    <rPh sb="6" eb="8">
      <t>シャカイ</t>
    </rPh>
    <rPh sb="9" eb="11">
      <t>ジツゲン</t>
    </rPh>
    <rPh sb="12" eb="14">
      <t>カソク</t>
    </rPh>
    <rPh sb="15" eb="16">
      <t>ム</t>
    </rPh>
    <rPh sb="18" eb="20">
      <t>ガクシュウ</t>
    </rPh>
    <rPh sb="20" eb="22">
      <t>キカイ</t>
    </rPh>
    <rPh sb="22" eb="24">
      <t>ジュウジツ</t>
    </rPh>
    <rPh sb="24" eb="26">
      <t>ジギョウ</t>
    </rPh>
    <phoneticPr fontId="8"/>
  </si>
  <si>
    <t>政策の企画立案等に必要な国内外の動向調査・分析等</t>
    <rPh sb="21" eb="23">
      <t>ブンセキ</t>
    </rPh>
    <rPh sb="23" eb="24">
      <t>トウ</t>
    </rPh>
    <phoneticPr fontId="8"/>
  </si>
  <si>
    <t>(項)初等中等教育等振興費
(大事項)豊かな心の育成に必要な経費</t>
    <rPh sb="1" eb="2">
      <t>コウ</t>
    </rPh>
    <rPh sb="3" eb="5">
      <t>ショトウ</t>
    </rPh>
    <rPh sb="5" eb="7">
      <t>チュウトウ</t>
    </rPh>
    <rPh sb="7" eb="10">
      <t>キョウイクトウ</t>
    </rPh>
    <rPh sb="10" eb="12">
      <t>シンコウ</t>
    </rPh>
    <rPh sb="12" eb="13">
      <t>ヒ</t>
    </rPh>
    <rPh sb="15" eb="16">
      <t>ダイ</t>
    </rPh>
    <rPh sb="16" eb="18">
      <t>ジコウ</t>
    </rPh>
    <rPh sb="19" eb="20">
      <t>ユタ</t>
    </rPh>
    <rPh sb="22" eb="23">
      <t>ココロ</t>
    </rPh>
    <rPh sb="24" eb="26">
      <t>イクセイ</t>
    </rPh>
    <rPh sb="27" eb="29">
      <t>ヒツヨウ</t>
    </rPh>
    <rPh sb="30" eb="32">
      <t>ケイヒ</t>
    </rPh>
    <phoneticPr fontId="8"/>
  </si>
  <si>
    <t>担当部局庁</t>
    <rPh sb="0" eb="2">
      <t>タントウ</t>
    </rPh>
    <rPh sb="2" eb="4">
      <t>ブキョク</t>
    </rPh>
    <rPh sb="4" eb="5">
      <t>チョウ</t>
    </rPh>
    <phoneticPr fontId="8"/>
  </si>
  <si>
    <t>事業
番号</t>
    <rPh sb="0" eb="2">
      <t>ジギョウ</t>
    </rPh>
    <rPh sb="3" eb="5">
      <t>バンゴウ</t>
    </rPh>
    <phoneticPr fontId="8"/>
  </si>
  <si>
    <t>執行可能額</t>
    <rPh sb="0" eb="2">
      <t>シッコウ</t>
    </rPh>
    <rPh sb="2" eb="4">
      <t>カノウ</t>
    </rPh>
    <rPh sb="4" eb="5">
      <t>ガク</t>
    </rPh>
    <phoneticPr fontId="8"/>
  </si>
  <si>
    <t>国際バカロレアの趣旨を踏まえた教育の推進</t>
  </si>
  <si>
    <t>大強度陽子加速器施設（Ｊ－ＰＡＲＣ）の整備・共用</t>
    <rPh sb="0" eb="1">
      <t>ダイ</t>
    </rPh>
    <rPh sb="1" eb="3">
      <t>キョウド</t>
    </rPh>
    <rPh sb="3" eb="5">
      <t>ヨウシ</t>
    </rPh>
    <rPh sb="5" eb="8">
      <t>カソクキ</t>
    </rPh>
    <rPh sb="8" eb="10">
      <t>シセツ</t>
    </rPh>
    <rPh sb="19" eb="21">
      <t>セイビ</t>
    </rPh>
    <rPh sb="22" eb="24">
      <t>キョウヨウ</t>
    </rPh>
    <phoneticPr fontId="8"/>
  </si>
  <si>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8"/>
  </si>
  <si>
    <t>(項)文化振興費
(大事項)芸術文化の振興に必要な経費</t>
    <rPh sb="1" eb="2">
      <t>コウ</t>
    </rPh>
    <rPh sb="3" eb="5">
      <t>ブンカ</t>
    </rPh>
    <rPh sb="5" eb="7">
      <t>シンコウ</t>
    </rPh>
    <rPh sb="7" eb="8">
      <t>ヒ</t>
    </rPh>
    <rPh sb="10" eb="11">
      <t>ダイ</t>
    </rPh>
    <rPh sb="11" eb="13">
      <t>ジコウ</t>
    </rPh>
    <rPh sb="14" eb="16">
      <t>ゲイジュツ</t>
    </rPh>
    <rPh sb="16" eb="18">
      <t>ブンカ</t>
    </rPh>
    <rPh sb="19" eb="21">
      <t>シンコウ</t>
    </rPh>
    <rPh sb="22" eb="24">
      <t>ヒツヨウ</t>
    </rPh>
    <rPh sb="25" eb="27">
      <t>ケイヒ</t>
    </rPh>
    <phoneticPr fontId="8"/>
  </si>
  <si>
    <t>国民文化祭</t>
    <phoneticPr fontId="8"/>
  </si>
  <si>
    <t>(項)独立行政法人防災科学技術研究所運営費
(大事項)独立行政法人防災科学技術研究所運営費交付金に必要な経費</t>
    <rPh sb="1" eb="2">
      <t>コウ</t>
    </rPh>
    <rPh sb="3" eb="5">
      <t>ドクリツ</t>
    </rPh>
    <rPh sb="5" eb="7">
      <t>ギョウセイ</t>
    </rPh>
    <rPh sb="7" eb="9">
      <t>ホウジン</t>
    </rPh>
    <rPh sb="9" eb="11">
      <t>ボウサイ</t>
    </rPh>
    <rPh sb="11" eb="13">
      <t>カガク</t>
    </rPh>
    <rPh sb="13" eb="15">
      <t>ギジュツ</t>
    </rPh>
    <rPh sb="15" eb="18">
      <t>ケンキュウジョ</t>
    </rPh>
    <rPh sb="18" eb="20">
      <t>ウンエイ</t>
    </rPh>
    <rPh sb="20" eb="21">
      <t>ヒ</t>
    </rPh>
    <rPh sb="23" eb="24">
      <t>ダイ</t>
    </rPh>
    <rPh sb="24" eb="26">
      <t>ジコウ</t>
    </rPh>
    <rPh sb="27" eb="29">
      <t>ドクリツ</t>
    </rPh>
    <rPh sb="29" eb="31">
      <t>ギョウセイ</t>
    </rPh>
    <rPh sb="31" eb="33">
      <t>ホウジン</t>
    </rPh>
    <rPh sb="33" eb="35">
      <t>ボウサイ</t>
    </rPh>
    <rPh sb="35" eb="37">
      <t>カガク</t>
    </rPh>
    <rPh sb="37" eb="39">
      <t>ギジュツ</t>
    </rPh>
    <rPh sb="39" eb="42">
      <t>ケンキュウショ</t>
    </rPh>
    <rPh sb="42" eb="45">
      <t>ウンエイヒ</t>
    </rPh>
    <rPh sb="45" eb="48">
      <t>コウフキン</t>
    </rPh>
    <rPh sb="49" eb="51">
      <t>ヒツヨウ</t>
    </rPh>
    <rPh sb="52" eb="54">
      <t>ケイヒ</t>
    </rPh>
    <phoneticPr fontId="8"/>
  </si>
  <si>
    <t>一般会計</t>
    <phoneticPr fontId="8"/>
  </si>
  <si>
    <t>私立学校施設高度化推進事業費補助</t>
    <phoneticPr fontId="8"/>
  </si>
  <si>
    <t>文化関係資料のアーカイブの構築に関する調査研究</t>
    <rPh sb="21" eb="23">
      <t>ケンキュウ</t>
    </rPh>
    <phoneticPr fontId="8"/>
  </si>
  <si>
    <t>スポーツ・青少年局</t>
    <rPh sb="5" eb="9">
      <t>セイショウネンキョク</t>
    </rPh>
    <phoneticPr fontId="8"/>
  </si>
  <si>
    <t>(項)初等中等教育等振興費
(大事項)青少年の健全育成に必要な経費</t>
    <rPh sb="1" eb="2">
      <t>コウ</t>
    </rPh>
    <rPh sb="3" eb="5">
      <t>ショトウ</t>
    </rPh>
    <rPh sb="5" eb="7">
      <t>チュウトウ</t>
    </rPh>
    <rPh sb="7" eb="10">
      <t>キョウイクトウ</t>
    </rPh>
    <rPh sb="10" eb="12">
      <t>シンコウ</t>
    </rPh>
    <rPh sb="12" eb="13">
      <t>ヒ</t>
    </rPh>
    <rPh sb="15" eb="16">
      <t>ダイ</t>
    </rPh>
    <rPh sb="16" eb="18">
      <t>ジコウ</t>
    </rPh>
    <rPh sb="19" eb="22">
      <t>セイショウネン</t>
    </rPh>
    <rPh sb="23" eb="25">
      <t>ケンゼン</t>
    </rPh>
    <rPh sb="25" eb="27">
      <t>イクセイ</t>
    </rPh>
    <rPh sb="28" eb="30">
      <t>ヒツヨウ</t>
    </rPh>
    <rPh sb="31" eb="33">
      <t>ケイヒ</t>
    </rPh>
    <phoneticPr fontId="8"/>
  </si>
  <si>
    <t>(項)初等中等教育等振興費
(大事項)健やかな体の育成及び学校安全の推進に必要な経費</t>
    <rPh sb="1" eb="2">
      <t>コウ</t>
    </rPh>
    <rPh sb="3" eb="5">
      <t>ショトウ</t>
    </rPh>
    <rPh sb="5" eb="7">
      <t>チュウトウ</t>
    </rPh>
    <rPh sb="7" eb="10">
      <t>キョウイクトウ</t>
    </rPh>
    <rPh sb="10" eb="12">
      <t>シンコウ</t>
    </rPh>
    <rPh sb="12" eb="13">
      <t>ヒ</t>
    </rPh>
    <rPh sb="15" eb="16">
      <t>ダイ</t>
    </rPh>
    <rPh sb="16" eb="18">
      <t>ジコウ</t>
    </rPh>
    <rPh sb="19" eb="20">
      <t>スコ</t>
    </rPh>
    <rPh sb="23" eb="24">
      <t>カラダ</t>
    </rPh>
    <rPh sb="25" eb="27">
      <t>イクセイ</t>
    </rPh>
    <rPh sb="27" eb="28">
      <t>オヨ</t>
    </rPh>
    <rPh sb="29" eb="31">
      <t>ガッコウ</t>
    </rPh>
    <rPh sb="31" eb="33">
      <t>アンゼン</t>
    </rPh>
    <rPh sb="34" eb="36">
      <t>スイシン</t>
    </rPh>
    <rPh sb="37" eb="39">
      <t>ヒツヨウ</t>
    </rPh>
    <rPh sb="40" eb="42">
      <t>ケイヒ</t>
    </rPh>
    <phoneticPr fontId="8"/>
  </si>
  <si>
    <t>(項)研究振興費
(大事項)科学技術振興の基盤の強化に必要な経費</t>
    <rPh sb="1" eb="2">
      <t>コウ</t>
    </rPh>
    <rPh sb="3" eb="5">
      <t>ケンキュウ</t>
    </rPh>
    <rPh sb="5" eb="7">
      <t>シンコウ</t>
    </rPh>
    <rPh sb="7" eb="8">
      <t>ヒ</t>
    </rPh>
    <rPh sb="10" eb="11">
      <t>ダイ</t>
    </rPh>
    <rPh sb="11" eb="13">
      <t>ジコウ</t>
    </rPh>
    <rPh sb="14" eb="16">
      <t>カガク</t>
    </rPh>
    <rPh sb="16" eb="18">
      <t>ギジュツ</t>
    </rPh>
    <rPh sb="18" eb="20">
      <t>シンコウ</t>
    </rPh>
    <rPh sb="21" eb="23">
      <t>キバン</t>
    </rPh>
    <rPh sb="24" eb="26">
      <t>キョウカ</t>
    </rPh>
    <rPh sb="27" eb="29">
      <t>ヒツヨウ</t>
    </rPh>
    <rPh sb="30" eb="32">
      <t>ケイヒ</t>
    </rPh>
    <phoneticPr fontId="14"/>
  </si>
  <si>
    <t>国宝・重要文化財等の保存整備等</t>
    <rPh sb="0" eb="2">
      <t>コクホウ</t>
    </rPh>
    <rPh sb="3" eb="5">
      <t>ジュウヨウ</t>
    </rPh>
    <rPh sb="5" eb="8">
      <t>ブンカザイ</t>
    </rPh>
    <rPh sb="8" eb="9">
      <t>トウ</t>
    </rPh>
    <rPh sb="10" eb="12">
      <t>ホゾン</t>
    </rPh>
    <rPh sb="12" eb="15">
      <t>セイビトウ</t>
    </rPh>
    <phoneticPr fontId="8"/>
  </si>
  <si>
    <t>地球観測衛星システムの開発に必要な経費</t>
    <phoneticPr fontId="8"/>
  </si>
  <si>
    <t>(項)独立行政法人宇宙航空研究開発機構施設整備費
(大事項)独立行政法人宇宙航空研究開発機構施設整備に必要な経費</t>
    <rPh sb="1" eb="2">
      <t>コウ</t>
    </rPh>
    <rPh sb="3" eb="5">
      <t>ドクリツ</t>
    </rPh>
    <rPh sb="5" eb="7">
      <t>ギョウセイ</t>
    </rPh>
    <rPh sb="7" eb="9">
      <t>ホウジン</t>
    </rPh>
    <rPh sb="9" eb="11">
      <t>ウチュウ</t>
    </rPh>
    <rPh sb="11" eb="13">
      <t>コウクウ</t>
    </rPh>
    <rPh sb="13" eb="17">
      <t>ケンキュウカイハツ</t>
    </rPh>
    <rPh sb="17" eb="19">
      <t>キコウ</t>
    </rPh>
    <rPh sb="19" eb="21">
      <t>シセツ</t>
    </rPh>
    <rPh sb="21" eb="23">
      <t>セイビ</t>
    </rPh>
    <rPh sb="23" eb="24">
      <t>ヒ</t>
    </rPh>
    <rPh sb="26" eb="27">
      <t>ダイ</t>
    </rPh>
    <rPh sb="27" eb="29">
      <t>ジコウ</t>
    </rPh>
    <rPh sb="30" eb="32">
      <t>ドクリツ</t>
    </rPh>
    <rPh sb="32" eb="34">
      <t>ギョウセイ</t>
    </rPh>
    <rPh sb="34" eb="36">
      <t>ホウジン</t>
    </rPh>
    <rPh sb="36" eb="38">
      <t>ウチュウ</t>
    </rPh>
    <rPh sb="38" eb="40">
      <t>コウクウ</t>
    </rPh>
    <rPh sb="40" eb="44">
      <t>ケンキュウカイハツ</t>
    </rPh>
    <rPh sb="44" eb="46">
      <t>キコウ</t>
    </rPh>
    <rPh sb="46" eb="48">
      <t>シセツ</t>
    </rPh>
    <rPh sb="48" eb="50">
      <t>セイビ</t>
    </rPh>
    <rPh sb="51" eb="53">
      <t>ヒツヨウ</t>
    </rPh>
    <rPh sb="54" eb="56">
      <t>ケイヒ</t>
    </rPh>
    <phoneticPr fontId="8"/>
  </si>
  <si>
    <t>経済協力開発機構原子力機関（ＯＥＣＤ／ＮＥＡ）共同事業参加</t>
    <rPh sb="23" eb="25">
      <t>キョウドウ</t>
    </rPh>
    <rPh sb="25" eb="27">
      <t>ジギョウ</t>
    </rPh>
    <rPh sb="27" eb="29">
      <t>サンカ</t>
    </rPh>
    <phoneticPr fontId="8"/>
  </si>
  <si>
    <t>事　　業　　名</t>
    <rPh sb="0" eb="1">
      <t>コト</t>
    </rPh>
    <rPh sb="3" eb="4">
      <t>ギョウ</t>
    </rPh>
    <rPh sb="6" eb="7">
      <t>メイ</t>
    </rPh>
    <phoneticPr fontId="8"/>
  </si>
  <si>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キョウイン</t>
    </rPh>
    <rPh sb="22" eb="24">
      <t>ヨウセイ</t>
    </rPh>
    <rPh sb="25" eb="27">
      <t>カクホ</t>
    </rPh>
    <rPh sb="28" eb="30">
      <t>ヒツヨウ</t>
    </rPh>
    <rPh sb="31" eb="33">
      <t>ケイヒ</t>
    </rPh>
    <phoneticPr fontId="14"/>
  </si>
  <si>
    <t>文化庁</t>
    <rPh sb="0" eb="3">
      <t>ブンカチョウ</t>
    </rPh>
    <phoneticPr fontId="8"/>
  </si>
  <si>
    <t>(項)独立行政法人日本原子力研究開発機構運営費
(大事項)独立行政法人日本原子力研究開発機構運営費交付金に必要な経費</t>
    <rPh sb="1" eb="2">
      <t>コウ</t>
    </rPh>
    <rPh sb="3" eb="5">
      <t>ドクリツ</t>
    </rPh>
    <rPh sb="5" eb="7">
      <t>ギョウセイ</t>
    </rPh>
    <rPh sb="7" eb="9">
      <t>ホウジン</t>
    </rPh>
    <rPh sb="9" eb="11">
      <t>ニホン</t>
    </rPh>
    <rPh sb="11" eb="14">
      <t>ゲンシリョク</t>
    </rPh>
    <rPh sb="14" eb="18">
      <t>ケンキュウカイハツ</t>
    </rPh>
    <rPh sb="18" eb="20">
      <t>キコウ</t>
    </rPh>
    <rPh sb="20" eb="22">
      <t>ウンエイ</t>
    </rPh>
    <rPh sb="22" eb="23">
      <t>ヒ</t>
    </rPh>
    <rPh sb="25" eb="26">
      <t>ダイ</t>
    </rPh>
    <rPh sb="26" eb="28">
      <t>ジコウ</t>
    </rPh>
    <rPh sb="29" eb="31">
      <t>ドクリツ</t>
    </rPh>
    <rPh sb="31" eb="33">
      <t>ギョウセイ</t>
    </rPh>
    <rPh sb="33" eb="35">
      <t>ホウジン</t>
    </rPh>
    <rPh sb="35" eb="37">
      <t>ニホン</t>
    </rPh>
    <rPh sb="37" eb="40">
      <t>ゲンシリョク</t>
    </rPh>
    <rPh sb="40" eb="44">
      <t>ケンキュウカイハツ</t>
    </rPh>
    <rPh sb="44" eb="46">
      <t>キコウ</t>
    </rPh>
    <rPh sb="46" eb="49">
      <t>ウンエイヒ</t>
    </rPh>
    <rPh sb="49" eb="52">
      <t>コウフキン</t>
    </rPh>
    <rPh sb="53" eb="55">
      <t>ヒツヨウ</t>
    </rPh>
    <rPh sb="56" eb="58">
      <t>ケイヒ</t>
    </rPh>
    <phoneticPr fontId="8"/>
  </si>
  <si>
    <t>(項)私立学校振興費
(大事項)私立学校の振興に必要な経費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phoneticPr fontId="8"/>
  </si>
  <si>
    <t>国立大学法人船舶建造に必要な経費</t>
    <phoneticPr fontId="8"/>
  </si>
  <si>
    <t>国立教育政策研究所</t>
    <rPh sb="0" eb="2">
      <t>コクリツ</t>
    </rPh>
    <rPh sb="2" eb="4">
      <t>キョウイク</t>
    </rPh>
    <rPh sb="4" eb="6">
      <t>セイサク</t>
    </rPh>
    <rPh sb="6" eb="9">
      <t>ケンキュウジョ</t>
    </rPh>
    <phoneticPr fontId="8"/>
  </si>
  <si>
    <t>(項)独立行政法人理化学研究所運営費
(大事項)独立行政法人理化学研究所運営費交付金に必要な経費</t>
    <rPh sb="1" eb="2">
      <t>コウ</t>
    </rPh>
    <rPh sb="3" eb="5">
      <t>ドクリツ</t>
    </rPh>
    <rPh sb="5" eb="7">
      <t>ギョウセイ</t>
    </rPh>
    <rPh sb="7" eb="9">
      <t>ホウジン</t>
    </rPh>
    <rPh sb="9" eb="12">
      <t>リカガク</t>
    </rPh>
    <rPh sb="12" eb="15">
      <t>ケンキュウジョ</t>
    </rPh>
    <rPh sb="15" eb="17">
      <t>ウンエイ</t>
    </rPh>
    <rPh sb="17" eb="18">
      <t>ヒ</t>
    </rPh>
    <rPh sb="20" eb="21">
      <t>ダイ</t>
    </rPh>
    <rPh sb="21" eb="23">
      <t>ジコウ</t>
    </rPh>
    <rPh sb="24" eb="26">
      <t>ドクリツ</t>
    </rPh>
    <rPh sb="26" eb="28">
      <t>ギョウセイ</t>
    </rPh>
    <rPh sb="28" eb="30">
      <t>ホウジン</t>
    </rPh>
    <rPh sb="30" eb="33">
      <t>リカガク</t>
    </rPh>
    <rPh sb="33" eb="36">
      <t>ケンキュウジョ</t>
    </rPh>
    <rPh sb="36" eb="39">
      <t>ウンエイヒ</t>
    </rPh>
    <rPh sb="39" eb="42">
      <t>コウフキン</t>
    </rPh>
    <rPh sb="43" eb="45">
      <t>ヒツヨウ</t>
    </rPh>
    <rPh sb="46" eb="48">
      <t>ケイヒ</t>
    </rPh>
    <phoneticPr fontId="8"/>
  </si>
  <si>
    <t>(項)文化財保存施設整備費
(大事項)文化財の保存及び活用のための施設整備に必要な経費</t>
    <rPh sb="1" eb="2">
      <t>コウ</t>
    </rPh>
    <rPh sb="3" eb="6">
      <t>ブンカザイ</t>
    </rPh>
    <rPh sb="6" eb="8">
      <t>ホゾン</t>
    </rPh>
    <rPh sb="8" eb="10">
      <t>シセツ</t>
    </rPh>
    <rPh sb="10" eb="13">
      <t>セイビヒ</t>
    </rPh>
    <rPh sb="15" eb="16">
      <t>ダイ</t>
    </rPh>
    <rPh sb="16" eb="18">
      <t>ジコウ</t>
    </rPh>
    <rPh sb="19" eb="22">
      <t>ブンカザイ</t>
    </rPh>
    <rPh sb="23" eb="25">
      <t>ホゾン</t>
    </rPh>
    <rPh sb="25" eb="26">
      <t>オヨ</t>
    </rPh>
    <rPh sb="27" eb="29">
      <t>カツヨウ</t>
    </rPh>
    <rPh sb="33" eb="35">
      <t>シセツ</t>
    </rPh>
    <rPh sb="35" eb="37">
      <t>セイビ</t>
    </rPh>
    <rPh sb="38" eb="40">
      <t>ヒツヨウ</t>
    </rPh>
    <rPh sb="41" eb="43">
      <t>ケイヒ</t>
    </rPh>
    <phoneticPr fontId="8"/>
  </si>
  <si>
    <t>最先端研究開発戦略的強化費補助金</t>
    <rPh sb="15" eb="16">
      <t>カネ</t>
    </rPh>
    <phoneticPr fontId="8"/>
  </si>
  <si>
    <t>(項)文化振興費
(大事項)文化功労者年金の支給に必要な経費</t>
    <rPh sb="1" eb="2">
      <t>コウ</t>
    </rPh>
    <rPh sb="3" eb="5">
      <t>ブンカ</t>
    </rPh>
    <rPh sb="5" eb="7">
      <t>シンコウ</t>
    </rPh>
    <rPh sb="7" eb="8">
      <t>ヒ</t>
    </rPh>
    <rPh sb="10" eb="11">
      <t>ダイ</t>
    </rPh>
    <rPh sb="11" eb="13">
      <t>ジコウ</t>
    </rPh>
    <rPh sb="14" eb="16">
      <t>ブンカ</t>
    </rPh>
    <rPh sb="16" eb="19">
      <t>コウロウシャ</t>
    </rPh>
    <rPh sb="19" eb="21">
      <t>ネンキン</t>
    </rPh>
    <rPh sb="22" eb="24">
      <t>シキュウ</t>
    </rPh>
    <rPh sb="25" eb="27">
      <t>ヒツヨウ</t>
    </rPh>
    <rPh sb="28" eb="30">
      <t>ケイヒ</t>
    </rPh>
    <phoneticPr fontId="8"/>
  </si>
  <si>
    <t>大臣官房文教施設企画部</t>
    <rPh sb="0" eb="2">
      <t>ダイジン</t>
    </rPh>
    <rPh sb="2" eb="4">
      <t>カンボウ</t>
    </rPh>
    <rPh sb="4" eb="6">
      <t>ブンキョウ</t>
    </rPh>
    <rPh sb="6" eb="8">
      <t>シセツ</t>
    </rPh>
    <rPh sb="8" eb="11">
      <t>キカクブ</t>
    </rPh>
    <phoneticPr fontId="8"/>
  </si>
  <si>
    <t>高齢者の体力つくり支援事業</t>
    <rPh sb="0" eb="3">
      <t>コウレイシャ</t>
    </rPh>
    <rPh sb="4" eb="6">
      <t>タイリョク</t>
    </rPh>
    <rPh sb="9" eb="11">
      <t>シエン</t>
    </rPh>
    <rPh sb="11" eb="13">
      <t>ジギョウ</t>
    </rPh>
    <phoneticPr fontId="8"/>
  </si>
  <si>
    <t>(項)文化振興基盤整備費
(大事項)文化振興の基盤整備に必要な経費</t>
    <rPh sb="14" eb="15">
      <t>ダイ</t>
    </rPh>
    <phoneticPr fontId="8"/>
  </si>
  <si>
    <t>独立行政法人国立大学財務・経営センター運営費交付金に必要な経費</t>
    <rPh sb="24" eb="25">
      <t>キン</t>
    </rPh>
    <rPh sb="26" eb="28">
      <t>ヒツヨウ</t>
    </rPh>
    <rPh sb="29" eb="31">
      <t>ケイヒ</t>
    </rPh>
    <phoneticPr fontId="8"/>
  </si>
  <si>
    <t>(項)スポーツ振興費
(大事項)生涯スポーツ社会の実現に必要な経費</t>
    <rPh sb="1" eb="2">
      <t>コウ</t>
    </rPh>
    <rPh sb="7" eb="9">
      <t>シンコウ</t>
    </rPh>
    <rPh sb="9" eb="10">
      <t>ヒ</t>
    </rPh>
    <rPh sb="12" eb="13">
      <t>ダイ</t>
    </rPh>
    <rPh sb="13" eb="15">
      <t>ジコウ</t>
    </rPh>
    <rPh sb="16" eb="18">
      <t>ショウガイ</t>
    </rPh>
    <rPh sb="22" eb="24">
      <t>シャカイ</t>
    </rPh>
    <rPh sb="25" eb="27">
      <t>ジツゲン</t>
    </rPh>
    <rPh sb="28" eb="30">
      <t>ヒツヨウ</t>
    </rPh>
    <rPh sb="31" eb="33">
      <t>ケイヒ</t>
    </rPh>
    <phoneticPr fontId="14"/>
  </si>
  <si>
    <t>(項)高等教育振興費
(大事項)大学等における教育改革に必要な経費</t>
    <rPh sb="1" eb="2">
      <t>コウ</t>
    </rPh>
    <rPh sb="3" eb="5">
      <t>コウトウ</t>
    </rPh>
    <rPh sb="5" eb="7">
      <t>キョウイク</t>
    </rPh>
    <rPh sb="7" eb="10">
      <t>シンコウヒ</t>
    </rPh>
    <rPh sb="12" eb="13">
      <t>オオ</t>
    </rPh>
    <rPh sb="13" eb="15">
      <t>ジコウ</t>
    </rPh>
    <rPh sb="16" eb="19">
      <t>ダイガクトウ</t>
    </rPh>
    <rPh sb="23" eb="25">
      <t>キョウイク</t>
    </rPh>
    <rPh sb="25" eb="27">
      <t>カイカク</t>
    </rPh>
    <rPh sb="28" eb="29">
      <t>ヒツ</t>
    </rPh>
    <rPh sb="29" eb="30">
      <t>ヨウ</t>
    </rPh>
    <rPh sb="31" eb="33">
      <t>ケイヒ</t>
    </rPh>
    <phoneticPr fontId="8"/>
  </si>
  <si>
    <t>(項)文化財保存事業費
(大事項)文化財の保存及び活用に必要な経費</t>
    <rPh sb="1" eb="2">
      <t>コウ</t>
    </rPh>
    <rPh sb="3" eb="6">
      <t>ブンカザイ</t>
    </rPh>
    <rPh sb="6" eb="8">
      <t>ホゾン</t>
    </rPh>
    <rPh sb="8" eb="10">
      <t>ジギョウ</t>
    </rPh>
    <rPh sb="10" eb="11">
      <t>ヒ</t>
    </rPh>
    <rPh sb="13" eb="14">
      <t>ダイ</t>
    </rPh>
    <rPh sb="14" eb="16">
      <t>ジコウ</t>
    </rPh>
    <rPh sb="17" eb="20">
      <t>ブンカザイ</t>
    </rPh>
    <rPh sb="21" eb="23">
      <t>ホゾン</t>
    </rPh>
    <rPh sb="23" eb="24">
      <t>オヨ</t>
    </rPh>
    <rPh sb="25" eb="27">
      <t>カツヨウ</t>
    </rPh>
    <rPh sb="28" eb="30">
      <t>ヒツヨウ</t>
    </rPh>
    <rPh sb="31" eb="33">
      <t>ケイヒ</t>
    </rPh>
    <phoneticPr fontId="8"/>
  </si>
  <si>
    <t>有形文化財</t>
    <phoneticPr fontId="8"/>
  </si>
  <si>
    <t>無形文化財</t>
    <phoneticPr fontId="8"/>
  </si>
  <si>
    <t>文化財保護対策の検討等</t>
    <phoneticPr fontId="8"/>
  </si>
  <si>
    <t>美術館・博物館活動の充実</t>
    <phoneticPr fontId="8"/>
  </si>
  <si>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8"/>
  </si>
  <si>
    <t>独立行政法人日本学術振興会運営費交付金に必要な経費</t>
    <rPh sb="24" eb="25">
      <t>ヒ</t>
    </rPh>
    <phoneticPr fontId="8"/>
  </si>
  <si>
    <t>(項)独立行政法人国立特別支援教育総合研究所施設整備費
(大事項)独立行政法人国立特別支援教育総合研究所施設整備に必要な経費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4">
      <t>シセツ</t>
    </rPh>
    <rPh sb="24" eb="27">
      <t>セイビヒ</t>
    </rPh>
    <rPh sb="29" eb="30">
      <t>ダイ</t>
    </rPh>
    <rPh sb="30" eb="32">
      <t>ジコウ</t>
    </rPh>
    <rPh sb="33" eb="35">
      <t>ドクリツ</t>
    </rPh>
    <rPh sb="35" eb="37">
      <t>ギョウセイ</t>
    </rPh>
    <rPh sb="37" eb="39">
      <t>ホウジン</t>
    </rPh>
    <rPh sb="39" eb="41">
      <t>コクリツ</t>
    </rPh>
    <rPh sb="41" eb="43">
      <t>トクベツ</t>
    </rPh>
    <rPh sb="43" eb="45">
      <t>シエン</t>
    </rPh>
    <rPh sb="45" eb="47">
      <t>キョウイク</t>
    </rPh>
    <rPh sb="47" eb="49">
      <t>ソウゴウ</t>
    </rPh>
    <rPh sb="49" eb="52">
      <t>ケンキュウジョ</t>
    </rPh>
    <rPh sb="52" eb="54">
      <t>シセツ</t>
    </rPh>
    <rPh sb="54" eb="56">
      <t>セイビ</t>
    </rPh>
    <rPh sb="57" eb="59">
      <t>ヒツヨウ</t>
    </rPh>
    <rPh sb="60" eb="62">
      <t>ケイヒ</t>
    </rPh>
    <phoneticPr fontId="8"/>
  </si>
  <si>
    <t>義務教育費国庫負担金に必要な経費</t>
    <phoneticPr fontId="8"/>
  </si>
  <si>
    <t>(項)独立行政法人放射線医学総合研究所運営費
(大事項)独立行政法人放射線医学総合研究所運営費交付金に必要な経費</t>
    <rPh sb="1" eb="2">
      <t>コウ</t>
    </rPh>
    <rPh sb="3" eb="5">
      <t>ドクリツ</t>
    </rPh>
    <rPh sb="5" eb="7">
      <t>ギョウセイ</t>
    </rPh>
    <rPh sb="7" eb="9">
      <t>ホウジン</t>
    </rPh>
    <rPh sb="9" eb="12">
      <t>ホウシャセン</t>
    </rPh>
    <rPh sb="12" eb="14">
      <t>イガク</t>
    </rPh>
    <rPh sb="14" eb="16">
      <t>ソウゴウ</t>
    </rPh>
    <rPh sb="16" eb="19">
      <t>ケンキュウジョ</t>
    </rPh>
    <rPh sb="19" eb="21">
      <t>ウンエイ</t>
    </rPh>
    <rPh sb="21" eb="22">
      <t>ヒ</t>
    </rPh>
    <rPh sb="24" eb="25">
      <t>ダイ</t>
    </rPh>
    <rPh sb="25" eb="27">
      <t>ジコウ</t>
    </rPh>
    <rPh sb="28" eb="30">
      <t>ドクリツ</t>
    </rPh>
    <rPh sb="30" eb="32">
      <t>ギョウセイ</t>
    </rPh>
    <rPh sb="32" eb="34">
      <t>ホウジン</t>
    </rPh>
    <rPh sb="34" eb="37">
      <t>ホウシャセン</t>
    </rPh>
    <rPh sb="37" eb="39">
      <t>イガク</t>
    </rPh>
    <rPh sb="39" eb="41">
      <t>ソウゴウ</t>
    </rPh>
    <rPh sb="41" eb="44">
      <t>ケンキュウジョ</t>
    </rPh>
    <rPh sb="44" eb="47">
      <t>ウンエイヒ</t>
    </rPh>
    <rPh sb="47" eb="50">
      <t>コウフキン</t>
    </rPh>
    <rPh sb="51" eb="53">
      <t>ヒツヨウ</t>
    </rPh>
    <rPh sb="54" eb="56">
      <t>ケイヒ</t>
    </rPh>
    <phoneticPr fontId="8"/>
  </si>
  <si>
    <t>(項)スポーツ振興費
(大事項)生涯スポーツ社会の実現に必要な経費</t>
    <rPh sb="1" eb="2">
      <t>コウ</t>
    </rPh>
    <rPh sb="7" eb="9">
      <t>シンコウ</t>
    </rPh>
    <rPh sb="9" eb="10">
      <t>ヒ</t>
    </rPh>
    <rPh sb="12" eb="13">
      <t>ダイ</t>
    </rPh>
    <rPh sb="13" eb="15">
      <t>ジコウ</t>
    </rPh>
    <rPh sb="16" eb="18">
      <t>ショウガイ</t>
    </rPh>
    <rPh sb="22" eb="24">
      <t>シャカイ</t>
    </rPh>
    <rPh sb="25" eb="27">
      <t>ジツゲン</t>
    </rPh>
    <rPh sb="28" eb="30">
      <t>ヒツヨウ</t>
    </rPh>
    <rPh sb="31" eb="33">
      <t>ケイヒ</t>
    </rPh>
    <phoneticPr fontId="8"/>
  </si>
  <si>
    <t>(項)研究開発推進費
(大事項)環境分野の研究開発の推進に必要な経費</t>
    <rPh sb="1" eb="2">
      <t>コウ</t>
    </rPh>
    <rPh sb="12" eb="13">
      <t>ダイ</t>
    </rPh>
    <rPh sb="13" eb="15">
      <t>ジコウ</t>
    </rPh>
    <phoneticPr fontId="8"/>
  </si>
  <si>
    <t>(項)スポーツ振興費
(大事項)国際競技力の向上に必要な経費</t>
    <rPh sb="1" eb="2">
      <t>コウ</t>
    </rPh>
    <rPh sb="7" eb="9">
      <t>シンコウ</t>
    </rPh>
    <rPh sb="9" eb="10">
      <t>ヒ</t>
    </rPh>
    <rPh sb="12" eb="14">
      <t>ダイジ</t>
    </rPh>
    <rPh sb="14" eb="15">
      <t>コウ</t>
    </rPh>
    <rPh sb="16" eb="18">
      <t>コクサイ</t>
    </rPh>
    <rPh sb="18" eb="20">
      <t>キョウギ</t>
    </rPh>
    <rPh sb="20" eb="21">
      <t>チカラ</t>
    </rPh>
    <rPh sb="22" eb="24">
      <t>コウジョウ</t>
    </rPh>
    <rPh sb="25" eb="27">
      <t>ヒツヨウ</t>
    </rPh>
    <rPh sb="28" eb="30">
      <t>ケイヒ</t>
    </rPh>
    <phoneticPr fontId="8"/>
  </si>
  <si>
    <t>(項)スポーツ振興費
(大事項)生涯スポーツ社会の実現に必要な経費</t>
    <rPh sb="1" eb="2">
      <t>コウ</t>
    </rPh>
    <rPh sb="7" eb="9">
      <t>シンコウ</t>
    </rPh>
    <rPh sb="9" eb="10">
      <t>ヒ</t>
    </rPh>
    <rPh sb="12" eb="14">
      <t>ダイジ</t>
    </rPh>
    <rPh sb="14" eb="15">
      <t>コウ</t>
    </rPh>
    <rPh sb="16" eb="18">
      <t>ショウガイ</t>
    </rPh>
    <rPh sb="22" eb="24">
      <t>シャカイ</t>
    </rPh>
    <rPh sb="25" eb="27">
      <t>ジツゲン</t>
    </rPh>
    <rPh sb="28" eb="30">
      <t>ヒツヨウ</t>
    </rPh>
    <rPh sb="31" eb="33">
      <t>ケイヒ</t>
    </rPh>
    <phoneticPr fontId="8"/>
  </si>
  <si>
    <t>(項)日本学士院
(大事項)日本学士院会員年金の支給等に必要な経費</t>
    <rPh sb="1" eb="2">
      <t>コウ</t>
    </rPh>
    <rPh sb="3" eb="5">
      <t>ニホン</t>
    </rPh>
    <rPh sb="5" eb="8">
      <t>ガクシイン</t>
    </rPh>
    <rPh sb="10" eb="11">
      <t>ダイ</t>
    </rPh>
    <rPh sb="11" eb="13">
      <t>ジコウ</t>
    </rPh>
    <rPh sb="14" eb="16">
      <t>ニホン</t>
    </rPh>
    <rPh sb="16" eb="19">
      <t>ガクシイン</t>
    </rPh>
    <rPh sb="19" eb="21">
      <t>カイイン</t>
    </rPh>
    <rPh sb="21" eb="23">
      <t>ネンキン</t>
    </rPh>
    <rPh sb="24" eb="26">
      <t>シキュウ</t>
    </rPh>
    <rPh sb="26" eb="27">
      <t>トウ</t>
    </rPh>
    <rPh sb="28" eb="30">
      <t>ヒツヨウ</t>
    </rPh>
    <rPh sb="31" eb="33">
      <t>ケイヒ</t>
    </rPh>
    <phoneticPr fontId="8"/>
  </si>
  <si>
    <t>(項)研究開発推進費
(大事項)環境分野の研究開発の推進に必要な経費</t>
    <rPh sb="1" eb="2">
      <t>コウ</t>
    </rPh>
    <rPh sb="3" eb="7">
      <t>ケンキュウカイハツ</t>
    </rPh>
    <rPh sb="7" eb="10">
      <t>スイシンヒ</t>
    </rPh>
    <rPh sb="12" eb="13">
      <t>ダイ</t>
    </rPh>
    <rPh sb="13" eb="15">
      <t>ジコウ</t>
    </rPh>
    <rPh sb="16" eb="18">
      <t>カンキョウ</t>
    </rPh>
    <rPh sb="18" eb="20">
      <t>ブンヤ</t>
    </rPh>
    <rPh sb="21" eb="25">
      <t>ケンキュウカイハツ</t>
    </rPh>
    <rPh sb="26" eb="28">
      <t>スイシン</t>
    </rPh>
    <rPh sb="29" eb="31">
      <t>ヒツヨウ</t>
    </rPh>
    <rPh sb="32" eb="34">
      <t>ケイヒ</t>
    </rPh>
    <phoneticPr fontId="8"/>
  </si>
  <si>
    <t>スポーツ庁の在り方に関する調査研究事業</t>
    <rPh sb="4" eb="5">
      <t>チョウ</t>
    </rPh>
    <rPh sb="6" eb="7">
      <t>ア</t>
    </rPh>
    <rPh sb="8" eb="9">
      <t>カタ</t>
    </rPh>
    <rPh sb="10" eb="11">
      <t>カン</t>
    </rPh>
    <rPh sb="13" eb="15">
      <t>チョウサ</t>
    </rPh>
    <rPh sb="15" eb="17">
      <t>ケンキュウ</t>
    </rPh>
    <rPh sb="17" eb="19">
      <t>ジギョウ</t>
    </rPh>
    <phoneticPr fontId="8"/>
  </si>
  <si>
    <t>競技力向上支援体制の充実</t>
    <rPh sb="0" eb="3">
      <t>キョウギリョク</t>
    </rPh>
    <rPh sb="3" eb="5">
      <t>コウジョウ</t>
    </rPh>
    <rPh sb="5" eb="7">
      <t>シエン</t>
    </rPh>
    <rPh sb="7" eb="9">
      <t>タイセイ</t>
    </rPh>
    <rPh sb="10" eb="12">
      <t>ジュウジツ</t>
    </rPh>
    <phoneticPr fontId="8"/>
  </si>
  <si>
    <t>舞台芸術創造力向上・発信プラン</t>
    <rPh sb="0" eb="2">
      <t>ブタイ</t>
    </rPh>
    <rPh sb="2" eb="4">
      <t>ゲイジュツ</t>
    </rPh>
    <rPh sb="4" eb="7">
      <t>ソウゾウリョク</t>
    </rPh>
    <rPh sb="7" eb="9">
      <t>コウジョウ</t>
    </rPh>
    <rPh sb="10" eb="12">
      <t>ハッシン</t>
    </rPh>
    <phoneticPr fontId="8"/>
  </si>
  <si>
    <t>合　　　　　計</t>
    <rPh sb="0" eb="1">
      <t>ゴウ</t>
    </rPh>
    <rPh sb="6" eb="7">
      <t>ケイ</t>
    </rPh>
    <phoneticPr fontId="8"/>
  </si>
  <si>
    <t>競技者・指導者等のスポーツキャリア形成支援事業</t>
    <rPh sb="21" eb="23">
      <t>ジギョウ</t>
    </rPh>
    <phoneticPr fontId="8"/>
  </si>
  <si>
    <t>ナショナルトレーニングセンター競技別強化拠点施設活用事業</t>
    <rPh sb="20" eb="22">
      <t>キョテン</t>
    </rPh>
    <rPh sb="22" eb="24">
      <t>シセツ</t>
    </rPh>
    <rPh sb="24" eb="26">
      <t>カツヨウ</t>
    </rPh>
    <rPh sb="26" eb="28">
      <t>ジギョウ</t>
    </rPh>
    <phoneticPr fontId="8"/>
  </si>
  <si>
    <t>国際バカロレア事業への拠出</t>
    <phoneticPr fontId="8"/>
  </si>
  <si>
    <t>ＯＥＣＤ／ＣＥＲＩ分担金</t>
    <phoneticPr fontId="8"/>
  </si>
  <si>
    <t>国際統括官</t>
    <rPh sb="0" eb="2">
      <t>コクサイ</t>
    </rPh>
    <rPh sb="2" eb="5">
      <t>トウカツカン</t>
    </rPh>
    <phoneticPr fontId="8"/>
  </si>
  <si>
    <t>ユネスコ会議関係共通経費</t>
    <phoneticPr fontId="8"/>
  </si>
  <si>
    <t>日本／ユネスコパートナーシップ事業</t>
    <phoneticPr fontId="8"/>
  </si>
  <si>
    <t>ユネスコ国内委員会の連携強化</t>
    <phoneticPr fontId="8"/>
  </si>
  <si>
    <t>ユネスコ技術援助専門家の派遣</t>
    <phoneticPr fontId="8"/>
  </si>
  <si>
    <t>ユネスコ活動の助成</t>
    <phoneticPr fontId="8"/>
  </si>
  <si>
    <t>日本・ＯＥＣＤ事業協力信託基金拠出金</t>
    <phoneticPr fontId="8"/>
  </si>
  <si>
    <t>全国優秀教員顕彰事業</t>
    <phoneticPr fontId="8"/>
  </si>
  <si>
    <t>生涯学習政策局</t>
    <rPh sb="0" eb="2">
      <t>ショウガイ</t>
    </rPh>
    <rPh sb="2" eb="4">
      <t>ガクシュウ</t>
    </rPh>
    <rPh sb="4" eb="7">
      <t>セイサクキョク</t>
    </rPh>
    <phoneticPr fontId="8"/>
  </si>
  <si>
    <t>(項)高等教育振興費
(大事項)大学等における教育改革に必要な経費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8" eb="30">
      <t>ヒツヨウ</t>
    </rPh>
    <rPh sb="31" eb="33">
      <t>ケイヒ</t>
    </rPh>
    <phoneticPr fontId="14"/>
  </si>
  <si>
    <t>(項)独立行政法人国立文化財機構施設整備費
(大事項)独立行政法人国立文化財機構施設整備に必要な経費</t>
    <rPh sb="1" eb="2">
      <t>コウ</t>
    </rPh>
    <rPh sb="3" eb="5">
      <t>ドクリツ</t>
    </rPh>
    <rPh sb="5" eb="7">
      <t>ギョウセイ</t>
    </rPh>
    <rPh sb="7" eb="9">
      <t>ホウジン</t>
    </rPh>
    <rPh sb="9" eb="11">
      <t>コクリツ</t>
    </rPh>
    <rPh sb="11" eb="14">
      <t>ブンカザイ</t>
    </rPh>
    <rPh sb="14" eb="16">
      <t>キコウ</t>
    </rPh>
    <rPh sb="16" eb="18">
      <t>シセツ</t>
    </rPh>
    <rPh sb="18" eb="20">
      <t>セイビ</t>
    </rPh>
    <rPh sb="20" eb="21">
      <t>ヒ</t>
    </rPh>
    <rPh sb="23" eb="24">
      <t>ダイ</t>
    </rPh>
    <rPh sb="24" eb="26">
      <t>ジコウ</t>
    </rPh>
    <rPh sb="27" eb="29">
      <t>ドクリツ</t>
    </rPh>
    <rPh sb="29" eb="31">
      <t>ギョウセイ</t>
    </rPh>
    <rPh sb="31" eb="33">
      <t>ホウジン</t>
    </rPh>
    <rPh sb="33" eb="35">
      <t>コクリツ</t>
    </rPh>
    <rPh sb="35" eb="38">
      <t>ブンカザイ</t>
    </rPh>
    <rPh sb="38" eb="40">
      <t>キコウ</t>
    </rPh>
    <rPh sb="40" eb="42">
      <t>シセツ</t>
    </rPh>
    <rPh sb="42" eb="44">
      <t>セイビ</t>
    </rPh>
    <rPh sb="45" eb="47">
      <t>ヒツヨウ</t>
    </rPh>
    <rPh sb="48" eb="50">
      <t>ケイヒ</t>
    </rPh>
    <phoneticPr fontId="8"/>
  </si>
  <si>
    <t>経済協力開発機構原子力機関拠出金</t>
  </si>
  <si>
    <t>(項)南極地域観測事業費
(大事項)南極地域観測事業に必要な経費</t>
    <rPh sb="1" eb="2">
      <t>コウ</t>
    </rPh>
    <rPh sb="3" eb="5">
      <t>ナンキョク</t>
    </rPh>
    <rPh sb="5" eb="7">
      <t>チイキ</t>
    </rPh>
    <rPh sb="7" eb="9">
      <t>カンソク</t>
    </rPh>
    <rPh sb="9" eb="11">
      <t>ジギョウ</t>
    </rPh>
    <rPh sb="11" eb="12">
      <t>ヒ</t>
    </rPh>
    <rPh sb="14" eb="15">
      <t>ダイ</t>
    </rPh>
    <rPh sb="15" eb="17">
      <t>ジコウ</t>
    </rPh>
    <rPh sb="18" eb="20">
      <t>ナンキョク</t>
    </rPh>
    <rPh sb="20" eb="22">
      <t>チイキ</t>
    </rPh>
    <rPh sb="22" eb="24">
      <t>カンソク</t>
    </rPh>
    <rPh sb="24" eb="26">
      <t>ジギョウ</t>
    </rPh>
    <rPh sb="27" eb="29">
      <t>ヒツヨウ</t>
    </rPh>
    <rPh sb="30" eb="32">
      <t>ケイヒ</t>
    </rPh>
    <phoneticPr fontId="8"/>
  </si>
  <si>
    <t>大学等施設の整備に係る基準等の策定等</t>
  </si>
  <si>
    <t>(項)研究開発推進費
(大事項)安全・安心な社会構築に資する科学技術の推進に必要な経費</t>
    <rPh sb="1" eb="2">
      <t>コウ</t>
    </rPh>
    <rPh sb="3" eb="7">
      <t>ケンキュウカイハツ</t>
    </rPh>
    <rPh sb="7" eb="10">
      <t>スイシンヒ</t>
    </rPh>
    <rPh sb="12" eb="13">
      <t>ダイ</t>
    </rPh>
    <rPh sb="13" eb="15">
      <t>ジコウ</t>
    </rPh>
    <rPh sb="16" eb="18">
      <t>アンゼン</t>
    </rPh>
    <rPh sb="19" eb="21">
      <t>アンシン</t>
    </rPh>
    <rPh sb="22" eb="24">
      <t>シャカイ</t>
    </rPh>
    <rPh sb="24" eb="26">
      <t>コウチク</t>
    </rPh>
    <rPh sb="27" eb="28">
      <t>シ</t>
    </rPh>
    <rPh sb="30" eb="32">
      <t>カガク</t>
    </rPh>
    <rPh sb="32" eb="34">
      <t>ギジュツ</t>
    </rPh>
    <rPh sb="35" eb="37">
      <t>スイシン</t>
    </rPh>
    <rPh sb="38" eb="40">
      <t>ヒツヨウ</t>
    </rPh>
    <rPh sb="41" eb="43">
      <t>ケイヒ</t>
    </rPh>
    <phoneticPr fontId="8"/>
  </si>
  <si>
    <t>確かな学力の育成に係る実践的調査研究</t>
    <phoneticPr fontId="8"/>
  </si>
  <si>
    <t>項・事項</t>
  </si>
  <si>
    <t>専修学校留学生就職アシスト事業</t>
    <rPh sb="0" eb="2">
      <t>センシュウ</t>
    </rPh>
    <rPh sb="2" eb="4">
      <t>ガッコウ</t>
    </rPh>
    <rPh sb="4" eb="7">
      <t>リュウガクセイ</t>
    </rPh>
    <rPh sb="7" eb="9">
      <t>シュウショク</t>
    </rPh>
    <rPh sb="13" eb="15">
      <t>ジギョウ</t>
    </rPh>
    <phoneticPr fontId="8"/>
  </si>
  <si>
    <t>連携・協働による消費者教育推進事業</t>
    <rPh sb="0" eb="2">
      <t>レンケイ</t>
    </rPh>
    <rPh sb="3" eb="5">
      <t>キョウドウ</t>
    </rPh>
    <rPh sb="8" eb="11">
      <t>ショウヒシャ</t>
    </rPh>
    <rPh sb="11" eb="13">
      <t>キョウイク</t>
    </rPh>
    <rPh sb="13" eb="15">
      <t>スイシン</t>
    </rPh>
    <rPh sb="15" eb="17">
      <t>ジギョウ</t>
    </rPh>
    <phoneticPr fontId="8"/>
  </si>
  <si>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8"/>
  </si>
  <si>
    <t>学校・家庭・地域の連携協力推進事業</t>
    <rPh sb="0" eb="2">
      <t>ガッコウ</t>
    </rPh>
    <rPh sb="3" eb="5">
      <t>カテイ</t>
    </rPh>
    <rPh sb="6" eb="8">
      <t>チイキ</t>
    </rPh>
    <rPh sb="9" eb="11">
      <t>レンケイ</t>
    </rPh>
    <rPh sb="11" eb="13">
      <t>キョウリョク</t>
    </rPh>
    <rPh sb="13" eb="15">
      <t>スイシン</t>
    </rPh>
    <rPh sb="15" eb="17">
      <t>ジギョウ</t>
    </rPh>
    <phoneticPr fontId="8"/>
  </si>
  <si>
    <t>大臣官房人事課</t>
    <rPh sb="0" eb="2">
      <t>ダイジン</t>
    </rPh>
    <rPh sb="2" eb="4">
      <t>カンボウ</t>
    </rPh>
    <rPh sb="4" eb="7">
      <t>ジンジカ</t>
    </rPh>
    <phoneticPr fontId="8"/>
  </si>
  <si>
    <t>(項)研究開発推進費
(大事項)ライフサイエンス分野の研究開発の推進等に必要な経費</t>
    <rPh sb="1" eb="2">
      <t>コウ</t>
    </rPh>
    <rPh sb="3" eb="7">
      <t>ケンキュウカイハツ</t>
    </rPh>
    <rPh sb="7" eb="10">
      <t>スイシンヒ</t>
    </rPh>
    <rPh sb="12" eb="13">
      <t>ダイ</t>
    </rPh>
    <rPh sb="13" eb="15">
      <t>ジコウ</t>
    </rPh>
    <rPh sb="24" eb="26">
      <t>ブンヤ</t>
    </rPh>
    <rPh sb="27" eb="31">
      <t>ケンキュウカイハツ</t>
    </rPh>
    <rPh sb="32" eb="34">
      <t>スイシン</t>
    </rPh>
    <rPh sb="34" eb="35">
      <t>トウ</t>
    </rPh>
    <rPh sb="36" eb="38">
      <t>ヒツヨウ</t>
    </rPh>
    <rPh sb="39" eb="41">
      <t>ケイヒ</t>
    </rPh>
    <phoneticPr fontId="8"/>
  </si>
  <si>
    <t>感染症研究国際ネットワーク推進プログラム</t>
    <rPh sb="0" eb="3">
      <t>カンセンショウ</t>
    </rPh>
    <rPh sb="3" eb="5">
      <t>ケンキュウ</t>
    </rPh>
    <rPh sb="5" eb="7">
      <t>コクサイ</t>
    </rPh>
    <rPh sb="13" eb="15">
      <t>スイシン</t>
    </rPh>
    <phoneticPr fontId="8"/>
  </si>
  <si>
    <t>分子イメージング研究戦略推進プログラム</t>
    <rPh sb="0" eb="2">
      <t>ブンシ</t>
    </rPh>
    <rPh sb="8" eb="10">
      <t>ケンキュウ</t>
    </rPh>
    <rPh sb="10" eb="12">
      <t>センリャク</t>
    </rPh>
    <rPh sb="12" eb="14">
      <t>スイシン</t>
    </rPh>
    <phoneticPr fontId="8"/>
  </si>
  <si>
    <t>(項)初等中等教育等振興費
(大事項)学校施設の整備推進に必要な経費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ガッコウ</t>
    </rPh>
    <rPh sb="21" eb="23">
      <t>シセツ</t>
    </rPh>
    <rPh sb="24" eb="26">
      <t>セイビ</t>
    </rPh>
    <rPh sb="26" eb="28">
      <t>スイシン</t>
    </rPh>
    <rPh sb="29" eb="31">
      <t>ヒツヨウ</t>
    </rPh>
    <rPh sb="32" eb="34">
      <t>ケイヒ</t>
    </rPh>
    <phoneticPr fontId="8"/>
  </si>
  <si>
    <t>国立大学法人等施設事務経費</t>
    <phoneticPr fontId="8"/>
  </si>
  <si>
    <t>次世代がん研究戦略推進プロジェクト</t>
  </si>
  <si>
    <t>(項)高等教育振興費
(大事項)大学等における教育改革に必要な経費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8" eb="30">
      <t>ヒツヨウ</t>
    </rPh>
    <rPh sb="31" eb="33">
      <t>ケイヒ</t>
    </rPh>
    <phoneticPr fontId="8"/>
  </si>
  <si>
    <t>(項)日本芸術院
(大事項)日本芸術院会員年金の支給等に必要な経費</t>
    <rPh sb="1" eb="2">
      <t>コウ</t>
    </rPh>
    <rPh sb="3" eb="5">
      <t>ニホン</t>
    </rPh>
    <rPh sb="5" eb="8">
      <t>ゲイジュツイン</t>
    </rPh>
    <rPh sb="10" eb="11">
      <t>ダイ</t>
    </rPh>
    <rPh sb="11" eb="13">
      <t>ジコウ</t>
    </rPh>
    <rPh sb="14" eb="16">
      <t>ニホン</t>
    </rPh>
    <rPh sb="16" eb="19">
      <t>ゲイジュツイン</t>
    </rPh>
    <rPh sb="19" eb="21">
      <t>カイイン</t>
    </rPh>
    <rPh sb="21" eb="23">
      <t>ネンキン</t>
    </rPh>
    <rPh sb="24" eb="26">
      <t>シキュウ</t>
    </rPh>
    <rPh sb="26" eb="27">
      <t>トウ</t>
    </rPh>
    <rPh sb="28" eb="30">
      <t>ヒツヨウ</t>
    </rPh>
    <rPh sb="31" eb="33">
      <t>ケイヒ</t>
    </rPh>
    <phoneticPr fontId="8"/>
  </si>
  <si>
    <t>独立行政法人国立美術館運営費交付金に必要な経費</t>
    <phoneticPr fontId="8"/>
  </si>
  <si>
    <t>地震調査研究推進本部</t>
    <phoneticPr fontId="8"/>
  </si>
  <si>
    <t>(項)研究開発推進費
(大事項)安全・安心な社会構築に資する科学技術の推進に必要な経費</t>
    <phoneticPr fontId="8"/>
  </si>
  <si>
    <t>(項)独立行政法人日本原子力研究開発機構運営費
(大事項)独立行政法人日本原子力研究開発機構運営費交付金に必要な経費</t>
    <phoneticPr fontId="8"/>
  </si>
  <si>
    <t>(項)初等中等教育等振興費
(大事項)教育機会の確保に必要な経費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キョウイク</t>
    </rPh>
    <rPh sb="21" eb="23">
      <t>キカイ</t>
    </rPh>
    <rPh sb="24" eb="26">
      <t>カクホ</t>
    </rPh>
    <rPh sb="27" eb="29">
      <t>ヒツヨウ</t>
    </rPh>
    <rPh sb="30" eb="32">
      <t>ケイヒ</t>
    </rPh>
    <phoneticPr fontId="8"/>
  </si>
  <si>
    <t>研究開発局</t>
    <phoneticPr fontId="8"/>
  </si>
  <si>
    <t>ユネスコ事業への協力</t>
    <phoneticPr fontId="8"/>
  </si>
  <si>
    <t>初等中等教育局</t>
    <rPh sb="0" eb="2">
      <t>ショトウ</t>
    </rPh>
    <rPh sb="2" eb="4">
      <t>チュウトウ</t>
    </rPh>
    <rPh sb="4" eb="7">
      <t>キョウイクキョク</t>
    </rPh>
    <phoneticPr fontId="8"/>
  </si>
  <si>
    <t>(項)国立大学法人施設整備費
(大事項)国立大学法人施設整備に必要な経費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シセツ</t>
    </rPh>
    <rPh sb="28" eb="30">
      <t>セイビ</t>
    </rPh>
    <rPh sb="31" eb="33">
      <t>ヒツヨウ</t>
    </rPh>
    <rPh sb="34" eb="36">
      <t>ケイヒ</t>
    </rPh>
    <phoneticPr fontId="14"/>
  </si>
  <si>
    <t>(項)私立学校振興費
(大事項)私立学校の振興に必要な経費</t>
  </si>
  <si>
    <t>(項)生涯学習振興費
(大事項)家庭の教育力の向上に必要な経費</t>
    <rPh sb="1" eb="2">
      <t>コウ</t>
    </rPh>
    <rPh sb="3" eb="5">
      <t>ショウガイ</t>
    </rPh>
    <rPh sb="5" eb="7">
      <t>ガクシュウ</t>
    </rPh>
    <rPh sb="7" eb="9">
      <t>シンコウ</t>
    </rPh>
    <rPh sb="9" eb="10">
      <t>ヒ</t>
    </rPh>
    <rPh sb="12" eb="13">
      <t>ダイ</t>
    </rPh>
    <rPh sb="13" eb="15">
      <t>ジコウ</t>
    </rPh>
    <rPh sb="16" eb="18">
      <t>カテイ</t>
    </rPh>
    <rPh sb="19" eb="22">
      <t>キョウイクリョク</t>
    </rPh>
    <rPh sb="23" eb="25">
      <t>コウジョウ</t>
    </rPh>
    <rPh sb="26" eb="28">
      <t>ヒツヨウ</t>
    </rPh>
    <rPh sb="29" eb="31">
      <t>ケイヒ</t>
    </rPh>
    <phoneticPr fontId="8"/>
  </si>
  <si>
    <t>(項)研究開発推進費
(大事項)宇宙・航空分野の研究開発の推進に必要な経費</t>
    <rPh sb="1" eb="2">
      <t>コウ</t>
    </rPh>
    <rPh sb="3" eb="7">
      <t>ケンキュウカイハツ</t>
    </rPh>
    <rPh sb="7" eb="10">
      <t>スイシンヒ</t>
    </rPh>
    <rPh sb="12" eb="13">
      <t>ダイ</t>
    </rPh>
    <rPh sb="13" eb="15">
      <t>ジコウ</t>
    </rPh>
    <rPh sb="16" eb="18">
      <t>ウチュウ</t>
    </rPh>
    <rPh sb="19" eb="21">
      <t>コウクウ</t>
    </rPh>
    <rPh sb="21" eb="23">
      <t>ブンヤ</t>
    </rPh>
    <rPh sb="24" eb="28">
      <t>ケンキュウカイハツ</t>
    </rPh>
    <rPh sb="29" eb="31">
      <t>スイシン</t>
    </rPh>
    <rPh sb="32" eb="34">
      <t>ヒツヨウ</t>
    </rPh>
    <rPh sb="35" eb="37">
      <t>ケイヒ</t>
    </rPh>
    <phoneticPr fontId="14"/>
  </si>
  <si>
    <t>日本学士院</t>
    <rPh sb="0" eb="2">
      <t>ニホン</t>
    </rPh>
    <rPh sb="2" eb="5">
      <t>ガクシイン</t>
    </rPh>
    <phoneticPr fontId="8"/>
  </si>
  <si>
    <t>独立行政法人日本学生支援機構運営費交付金に必要な経費</t>
    <rPh sb="24" eb="26">
      <t>ケイヒ</t>
    </rPh>
    <phoneticPr fontId="8"/>
  </si>
  <si>
    <t>(項)国立大学法人運営費
(大事項)国立大学法人運営費交付金に必要な経費</t>
    <rPh sb="1" eb="2">
      <t>コウ</t>
    </rPh>
    <rPh sb="3" eb="5">
      <t>コクリツ</t>
    </rPh>
    <rPh sb="5" eb="7">
      <t>ダイガク</t>
    </rPh>
    <rPh sb="7" eb="9">
      <t>ホウジン</t>
    </rPh>
    <rPh sb="9" eb="11">
      <t>ウンエイ</t>
    </rPh>
    <rPh sb="11" eb="12">
      <t>ヒ</t>
    </rPh>
    <rPh sb="14" eb="15">
      <t>ダイ</t>
    </rPh>
    <rPh sb="15" eb="17">
      <t>ジコウ</t>
    </rPh>
    <rPh sb="18" eb="20">
      <t>コクリツ</t>
    </rPh>
    <rPh sb="20" eb="22">
      <t>ダイガク</t>
    </rPh>
    <rPh sb="22" eb="24">
      <t>ホウジン</t>
    </rPh>
    <rPh sb="24" eb="27">
      <t>ウンエイヒ</t>
    </rPh>
    <rPh sb="27" eb="30">
      <t>コウフキン</t>
    </rPh>
    <rPh sb="31" eb="33">
      <t>ヒツヨウ</t>
    </rPh>
    <rPh sb="34" eb="36">
      <t>ケイヒ</t>
    </rPh>
    <phoneticPr fontId="8"/>
  </si>
  <si>
    <t>ＯＥＣＤ／ＧＳＦ分担金</t>
  </si>
  <si>
    <t>科学技術国際活動の推進事務費</t>
  </si>
  <si>
    <t>(項)初等中等教育等振興費
(大事項)特別支援教育の推進に必要な経費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トクベツ</t>
    </rPh>
    <rPh sb="21" eb="23">
      <t>シエン</t>
    </rPh>
    <rPh sb="23" eb="25">
      <t>キョウイク</t>
    </rPh>
    <rPh sb="26" eb="28">
      <t>スイシン</t>
    </rPh>
    <rPh sb="29" eb="31">
      <t>ヒツヨウ</t>
    </rPh>
    <rPh sb="32" eb="34">
      <t>ケイヒ</t>
    </rPh>
    <phoneticPr fontId="8"/>
  </si>
  <si>
    <t>特別支援教育就学奨励費負担等</t>
    <phoneticPr fontId="8"/>
  </si>
  <si>
    <t>独立行政法人教員研修センター運営費交付金に必要な経費</t>
    <rPh sb="24" eb="26">
      <t>ケイヒ</t>
    </rPh>
    <phoneticPr fontId="8"/>
  </si>
  <si>
    <t>(項)研究開発推進費
(大事項)新興・融合領域の研究開発の推進に必要な経費</t>
    <rPh sb="12" eb="13">
      <t>オオ</t>
    </rPh>
    <rPh sb="13" eb="15">
      <t>ジコウ</t>
    </rPh>
    <phoneticPr fontId="8"/>
  </si>
  <si>
    <t>鑑賞・体験機会等充実のための事業推進</t>
    <phoneticPr fontId="8"/>
  </si>
  <si>
    <t>アイヌ関連施策の推進</t>
    <phoneticPr fontId="8"/>
  </si>
  <si>
    <t>国宝重要文化財等の買上げ</t>
    <phoneticPr fontId="8"/>
  </si>
  <si>
    <t>模写模造</t>
    <phoneticPr fontId="8"/>
  </si>
  <si>
    <t>(項)文化振興基盤整備費
(大事項)文化振興の基盤整備に必要な経費</t>
    <rPh sb="1" eb="2">
      <t>コウ</t>
    </rPh>
    <rPh sb="3" eb="5">
      <t>ブンカ</t>
    </rPh>
    <rPh sb="5" eb="7">
      <t>シンコウ</t>
    </rPh>
    <rPh sb="7" eb="9">
      <t>キバン</t>
    </rPh>
    <rPh sb="9" eb="11">
      <t>セイビ</t>
    </rPh>
    <rPh sb="11" eb="12">
      <t>ヒ</t>
    </rPh>
    <rPh sb="14" eb="15">
      <t>ダイ</t>
    </rPh>
    <rPh sb="15" eb="17">
      <t>ジコウ</t>
    </rPh>
    <rPh sb="18" eb="20">
      <t>ブンカ</t>
    </rPh>
    <rPh sb="20" eb="22">
      <t>シンコウ</t>
    </rPh>
    <rPh sb="23" eb="25">
      <t>キバン</t>
    </rPh>
    <rPh sb="25" eb="27">
      <t>セイビ</t>
    </rPh>
    <rPh sb="28" eb="30">
      <t>ヒツヨウ</t>
    </rPh>
    <rPh sb="31" eb="33">
      <t>ケイヒ</t>
    </rPh>
    <phoneticPr fontId="8"/>
  </si>
  <si>
    <t>武道等指導推進事業</t>
    <rPh sb="0" eb="2">
      <t>ブドウ</t>
    </rPh>
    <rPh sb="2" eb="3">
      <t>トウ</t>
    </rPh>
    <rPh sb="3" eb="5">
      <t>シドウ</t>
    </rPh>
    <rPh sb="5" eb="7">
      <t>スイシン</t>
    </rPh>
    <rPh sb="7" eb="9">
      <t>ジギョウ</t>
    </rPh>
    <phoneticPr fontId="8"/>
  </si>
  <si>
    <t>健常者と障害者のスポーツ・レクリエーション活動連携推進事業</t>
    <rPh sb="0" eb="3">
      <t>ケンジョウシャ</t>
    </rPh>
    <rPh sb="4" eb="7">
      <t>ショウガイシャ</t>
    </rPh>
    <rPh sb="21" eb="23">
      <t>カツドウ</t>
    </rPh>
    <rPh sb="23" eb="25">
      <t>レンケイ</t>
    </rPh>
    <rPh sb="25" eb="27">
      <t>スイシン</t>
    </rPh>
    <rPh sb="27" eb="29">
      <t>ジギョウ</t>
    </rPh>
    <phoneticPr fontId="8"/>
  </si>
  <si>
    <t>(項)電源立地対策費
(大事項)原子力の推進及び電源立地地域の振興に必要な経費</t>
    <rPh sb="1" eb="2">
      <t>コウ</t>
    </rPh>
    <rPh sb="3" eb="5">
      <t>デンゲン</t>
    </rPh>
    <rPh sb="5" eb="7">
      <t>リッチ</t>
    </rPh>
    <rPh sb="7" eb="10">
      <t>タイサクヒ</t>
    </rPh>
    <rPh sb="12" eb="13">
      <t>ダイ</t>
    </rPh>
    <rPh sb="13" eb="15">
      <t>ジコウ</t>
    </rPh>
    <rPh sb="16" eb="19">
      <t>ゲンシリョク</t>
    </rPh>
    <rPh sb="20" eb="22">
      <t>スイシン</t>
    </rPh>
    <rPh sb="22" eb="23">
      <t>オヨ</t>
    </rPh>
    <rPh sb="24" eb="26">
      <t>デンゲン</t>
    </rPh>
    <rPh sb="26" eb="28">
      <t>リッチ</t>
    </rPh>
    <rPh sb="28" eb="30">
      <t>チイキ</t>
    </rPh>
    <rPh sb="31" eb="33">
      <t>シンコウ</t>
    </rPh>
    <rPh sb="34" eb="36">
      <t>ヒツヨウ</t>
    </rPh>
    <rPh sb="37" eb="39">
      <t>ケイヒ</t>
    </rPh>
    <phoneticPr fontId="8"/>
  </si>
  <si>
    <t>平城宮跡地等整備費</t>
    <phoneticPr fontId="8"/>
  </si>
  <si>
    <t>独立行政法人国立文化財機構運営費交付金に必要な経費</t>
    <rPh sb="24" eb="25">
      <t>ヒ</t>
    </rPh>
    <phoneticPr fontId="8"/>
  </si>
  <si>
    <t>(項)独立行政法人国立文化財機構運営費
(大事項)独立行政法人国立文化財機構運営費交付金に必要な経費</t>
    <rPh sb="1" eb="2">
      <t>コウ</t>
    </rPh>
    <rPh sb="3" eb="5">
      <t>ドクリツ</t>
    </rPh>
    <rPh sb="5" eb="7">
      <t>ギョウセイ</t>
    </rPh>
    <rPh sb="7" eb="9">
      <t>ホウジン</t>
    </rPh>
    <rPh sb="9" eb="11">
      <t>コクリツ</t>
    </rPh>
    <rPh sb="11" eb="14">
      <t>ブンカザイ</t>
    </rPh>
    <rPh sb="14" eb="16">
      <t>キコウ</t>
    </rPh>
    <rPh sb="16" eb="17">
      <t>ウン</t>
    </rPh>
    <rPh sb="17" eb="18">
      <t>エイ</t>
    </rPh>
    <rPh sb="18" eb="19">
      <t>ヒ</t>
    </rPh>
    <rPh sb="21" eb="22">
      <t>ダイ</t>
    </rPh>
    <rPh sb="22" eb="24">
      <t>ジコウ</t>
    </rPh>
    <rPh sb="25" eb="27">
      <t>ドクリツ</t>
    </rPh>
    <rPh sb="27" eb="29">
      <t>ギョウセイ</t>
    </rPh>
    <rPh sb="29" eb="31">
      <t>ホウジン</t>
    </rPh>
    <rPh sb="31" eb="33">
      <t>コクリツ</t>
    </rPh>
    <rPh sb="33" eb="36">
      <t>ブンカザイ</t>
    </rPh>
    <rPh sb="36" eb="38">
      <t>キコウ</t>
    </rPh>
    <rPh sb="38" eb="41">
      <t>ウンエイヒ</t>
    </rPh>
    <rPh sb="41" eb="44">
      <t>コウフキン</t>
    </rPh>
    <rPh sb="45" eb="47">
      <t>ヒツヨウ</t>
    </rPh>
    <rPh sb="48" eb="50">
      <t>ケイヒ</t>
    </rPh>
    <phoneticPr fontId="8"/>
  </si>
  <si>
    <t>独立行政法人国立文化財機構施設整備に必要な経費</t>
    <phoneticPr fontId="8"/>
  </si>
  <si>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7">
      <t>ダイジ</t>
    </rPh>
    <rPh sb="17" eb="18">
      <t>コウ</t>
    </rPh>
    <rPh sb="19" eb="22">
      <t>ガイコクジン</t>
    </rPh>
    <rPh sb="22" eb="25">
      <t>リュウガクセイ</t>
    </rPh>
    <rPh sb="25" eb="26">
      <t>トウ</t>
    </rPh>
    <rPh sb="27" eb="29">
      <t>ヒツヨウ</t>
    </rPh>
    <rPh sb="30" eb="32">
      <t>ケイヒ</t>
    </rPh>
    <phoneticPr fontId="8"/>
  </si>
  <si>
    <t>(項)研究振興費
(大事項)科学技術振興の基盤の強化に必要な経費</t>
    <rPh sb="1" eb="2">
      <t>コウ</t>
    </rPh>
    <rPh sb="3" eb="5">
      <t>ケンキュウ</t>
    </rPh>
    <rPh sb="5" eb="7">
      <t>シンコウ</t>
    </rPh>
    <rPh sb="7" eb="8">
      <t>ヒ</t>
    </rPh>
    <rPh sb="10" eb="11">
      <t>ダイ</t>
    </rPh>
    <rPh sb="11" eb="13">
      <t>ジコウ</t>
    </rPh>
    <rPh sb="14" eb="16">
      <t>カガク</t>
    </rPh>
    <rPh sb="16" eb="18">
      <t>ギジュツ</t>
    </rPh>
    <rPh sb="18" eb="20">
      <t>シンコウ</t>
    </rPh>
    <rPh sb="21" eb="23">
      <t>キバン</t>
    </rPh>
    <rPh sb="24" eb="26">
      <t>キョウカ</t>
    </rPh>
    <rPh sb="27" eb="29">
      <t>ヒツヨウ</t>
    </rPh>
    <rPh sb="30" eb="32">
      <t>ケイヒ</t>
    </rPh>
    <phoneticPr fontId="8"/>
  </si>
  <si>
    <t>ナショナルバイオリソースプロジェクト</t>
    <phoneticPr fontId="8"/>
  </si>
  <si>
    <t>(項)スポーツ振興費
(大事項)子どもの体力の向上に必要な経費</t>
    <rPh sb="1" eb="2">
      <t>コウ</t>
    </rPh>
    <rPh sb="7" eb="9">
      <t>シンコウ</t>
    </rPh>
    <rPh sb="9" eb="10">
      <t>ヒ</t>
    </rPh>
    <rPh sb="12" eb="13">
      <t>ダイ</t>
    </rPh>
    <rPh sb="13" eb="15">
      <t>ジコウ</t>
    </rPh>
    <rPh sb="16" eb="17">
      <t>コ</t>
    </rPh>
    <rPh sb="20" eb="22">
      <t>タイリョク</t>
    </rPh>
    <rPh sb="23" eb="25">
      <t>コウジョウ</t>
    </rPh>
    <rPh sb="26" eb="28">
      <t>ヒツヨウ</t>
    </rPh>
    <rPh sb="29" eb="31">
      <t>ケイヒ</t>
    </rPh>
    <phoneticPr fontId="8"/>
  </si>
  <si>
    <t>学校教員統計調査</t>
    <phoneticPr fontId="8"/>
  </si>
  <si>
    <t>(項)独立行政法人教員研修センター施設整備費
(大事項)独立行政法人教員研修センター施設整備に必要な経費</t>
    <rPh sb="1" eb="2">
      <t>コウ</t>
    </rPh>
    <rPh sb="3" eb="5">
      <t>ドクリツ</t>
    </rPh>
    <rPh sb="5" eb="7">
      <t>ギョウセイ</t>
    </rPh>
    <rPh sb="7" eb="9">
      <t>ホウジン</t>
    </rPh>
    <rPh sb="9" eb="11">
      <t>キョウイン</t>
    </rPh>
    <rPh sb="11" eb="13">
      <t>ケンシュウ</t>
    </rPh>
    <rPh sb="17" eb="19">
      <t>シセツ</t>
    </rPh>
    <rPh sb="19" eb="22">
      <t>セイビヒ</t>
    </rPh>
    <rPh sb="24" eb="25">
      <t>ダイ</t>
    </rPh>
    <rPh sb="25" eb="27">
      <t>ジコウ</t>
    </rPh>
    <rPh sb="28" eb="30">
      <t>ドクリツ</t>
    </rPh>
    <rPh sb="30" eb="32">
      <t>ギョウセイ</t>
    </rPh>
    <rPh sb="32" eb="34">
      <t>ホウジン</t>
    </rPh>
    <rPh sb="34" eb="36">
      <t>キョウイン</t>
    </rPh>
    <rPh sb="36" eb="38">
      <t>ケンシュウ</t>
    </rPh>
    <rPh sb="42" eb="44">
      <t>シセツ</t>
    </rPh>
    <rPh sb="44" eb="46">
      <t>セイビ</t>
    </rPh>
    <rPh sb="47" eb="49">
      <t>ヒツヨウ</t>
    </rPh>
    <rPh sb="50" eb="52">
      <t>ケイヒ</t>
    </rPh>
    <phoneticPr fontId="8"/>
  </si>
  <si>
    <t>独立行政法人国立特別支援教育総合研究所運営費交付金に必要な経費</t>
    <rPh sb="24" eb="25">
      <t>キン</t>
    </rPh>
    <rPh sb="26" eb="28">
      <t>ヒツヨウ</t>
    </rPh>
    <rPh sb="29" eb="31">
      <t>ケイヒ</t>
    </rPh>
    <phoneticPr fontId="8"/>
  </si>
  <si>
    <t>原子力平和利用調査等事業拠出金</t>
    <rPh sb="0" eb="3">
      <t>ゲンシリョク</t>
    </rPh>
    <rPh sb="3" eb="5">
      <t>ヘイワ</t>
    </rPh>
    <rPh sb="5" eb="7">
      <t>リヨウ</t>
    </rPh>
    <rPh sb="7" eb="9">
      <t>チョウサ</t>
    </rPh>
    <rPh sb="9" eb="10">
      <t>ナド</t>
    </rPh>
    <rPh sb="10" eb="12">
      <t>ジギョウ</t>
    </rPh>
    <rPh sb="12" eb="15">
      <t>キョシュツキン</t>
    </rPh>
    <phoneticPr fontId="12"/>
  </si>
  <si>
    <t>東アジア文化交流推進プロジェクト事業</t>
    <rPh sb="16" eb="18">
      <t>ジギョウ</t>
    </rPh>
    <phoneticPr fontId="8"/>
  </si>
  <si>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14"/>
  </si>
  <si>
    <t>先端融合領域イノベーション創出拠点形成プログラム</t>
    <rPh sb="0" eb="2">
      <t>センタン</t>
    </rPh>
    <rPh sb="2" eb="4">
      <t>ユウゴウ</t>
    </rPh>
    <rPh sb="4" eb="6">
      <t>リョウイキ</t>
    </rPh>
    <rPh sb="13" eb="15">
      <t>ソウシュツ</t>
    </rPh>
    <rPh sb="15" eb="17">
      <t>キョテン</t>
    </rPh>
    <rPh sb="17" eb="19">
      <t>ケイセイ</t>
    </rPh>
    <phoneticPr fontId="8"/>
  </si>
  <si>
    <t>(項)独立行政法人宇宙航空研究開発機構運営費
(大事項)独立行政法人宇宙航空研究開発機構運営費交付金に必要な経費</t>
    <rPh sb="1" eb="2">
      <t>コウ</t>
    </rPh>
    <rPh sb="3" eb="5">
      <t>ドクリツ</t>
    </rPh>
    <rPh sb="5" eb="7">
      <t>ギョウセイ</t>
    </rPh>
    <rPh sb="7" eb="9">
      <t>ホウジン</t>
    </rPh>
    <rPh sb="9" eb="11">
      <t>ウチュウ</t>
    </rPh>
    <rPh sb="11" eb="13">
      <t>コウクウ</t>
    </rPh>
    <rPh sb="13" eb="17">
      <t>ケンキュウカイハツ</t>
    </rPh>
    <rPh sb="17" eb="19">
      <t>キコウ</t>
    </rPh>
    <rPh sb="19" eb="21">
      <t>ウンエイ</t>
    </rPh>
    <rPh sb="21" eb="22">
      <t>ヒ</t>
    </rPh>
    <rPh sb="24" eb="25">
      <t>ダイ</t>
    </rPh>
    <rPh sb="25" eb="27">
      <t>ジコウ</t>
    </rPh>
    <rPh sb="28" eb="30">
      <t>ドクリツ</t>
    </rPh>
    <rPh sb="30" eb="32">
      <t>ギョウセイ</t>
    </rPh>
    <rPh sb="32" eb="34">
      <t>ホウジン</t>
    </rPh>
    <rPh sb="34" eb="36">
      <t>ウチュウ</t>
    </rPh>
    <rPh sb="36" eb="38">
      <t>コウクウ</t>
    </rPh>
    <rPh sb="38" eb="42">
      <t>ケンキュウカイハツ</t>
    </rPh>
    <rPh sb="42" eb="44">
      <t>キコウ</t>
    </rPh>
    <rPh sb="44" eb="47">
      <t>ウンエイヒ</t>
    </rPh>
    <rPh sb="47" eb="50">
      <t>コウフキン</t>
    </rPh>
    <rPh sb="51" eb="53">
      <t>ヒツヨウ</t>
    </rPh>
    <rPh sb="54" eb="56">
      <t>ケイヒ</t>
    </rPh>
    <phoneticPr fontId="8"/>
  </si>
  <si>
    <t>(項)独立行政法人国立高等専門学校機構運営費
(大事項)独立行政法人国立高等専門学校機構運営費交付金に必要な経費</t>
    <rPh sb="1" eb="2">
      <t>コウ</t>
    </rPh>
    <rPh sb="3" eb="5">
      <t>ドクリツ</t>
    </rPh>
    <rPh sb="5" eb="7">
      <t>ギョウセイ</t>
    </rPh>
    <rPh sb="7" eb="9">
      <t>ホウジン</t>
    </rPh>
    <rPh sb="9" eb="11">
      <t>コクリツ</t>
    </rPh>
    <rPh sb="11" eb="13">
      <t>コウトウ</t>
    </rPh>
    <rPh sb="13" eb="15">
      <t>センモン</t>
    </rPh>
    <rPh sb="15" eb="17">
      <t>ガッコウ</t>
    </rPh>
    <rPh sb="17" eb="19">
      <t>キコウ</t>
    </rPh>
    <rPh sb="19" eb="22">
      <t>ウンエイヒ</t>
    </rPh>
    <rPh sb="24" eb="25">
      <t>ダイ</t>
    </rPh>
    <rPh sb="25" eb="27">
      <t>ジコウ</t>
    </rPh>
    <rPh sb="28" eb="30">
      <t>ドクリツ</t>
    </rPh>
    <rPh sb="30" eb="32">
      <t>ギョウセイ</t>
    </rPh>
    <rPh sb="32" eb="34">
      <t>ホウジン</t>
    </rPh>
    <rPh sb="34" eb="36">
      <t>コクリツ</t>
    </rPh>
    <rPh sb="36" eb="38">
      <t>コウトウ</t>
    </rPh>
    <rPh sb="38" eb="40">
      <t>センモン</t>
    </rPh>
    <rPh sb="40" eb="42">
      <t>ガッコウ</t>
    </rPh>
    <rPh sb="42" eb="44">
      <t>キコウ</t>
    </rPh>
    <rPh sb="44" eb="47">
      <t>ウンエイヒ</t>
    </rPh>
    <rPh sb="47" eb="50">
      <t>コウフキン</t>
    </rPh>
    <rPh sb="51" eb="53">
      <t>ヒツヨウ</t>
    </rPh>
    <rPh sb="54" eb="56">
      <t>ケイヒ</t>
    </rPh>
    <phoneticPr fontId="8"/>
  </si>
  <si>
    <t>(項)育英事業費
(大事項)育英事業に必要な経費</t>
    <rPh sb="1" eb="2">
      <t>コウ</t>
    </rPh>
    <rPh sb="3" eb="5">
      <t>イクエイ</t>
    </rPh>
    <rPh sb="5" eb="8">
      <t>ジギョウヒ</t>
    </rPh>
    <rPh sb="10" eb="11">
      <t>ダイ</t>
    </rPh>
    <rPh sb="11" eb="13">
      <t>ジコウ</t>
    </rPh>
    <rPh sb="14" eb="16">
      <t>イクエイ</t>
    </rPh>
    <rPh sb="16" eb="18">
      <t>ジギョウ</t>
    </rPh>
    <rPh sb="19" eb="21">
      <t>ヒツヨウ</t>
    </rPh>
    <rPh sb="22" eb="24">
      <t>ケイヒ</t>
    </rPh>
    <phoneticPr fontId="8"/>
  </si>
  <si>
    <t>Ｂ－Ａ＝Ｃ</t>
    <phoneticPr fontId="8"/>
  </si>
  <si>
    <t>所見の概要</t>
    <rPh sb="0" eb="2">
      <t>ショケン</t>
    </rPh>
    <rPh sb="3" eb="5">
      <t>ガイヨウ</t>
    </rPh>
    <phoneticPr fontId="8"/>
  </si>
  <si>
    <t>(項)義務教育費国庫負担金
(大事項)義務教育費国庫負担金に必要な経費</t>
    <rPh sb="1" eb="2">
      <t>コウ</t>
    </rPh>
    <rPh sb="3" eb="5">
      <t>ギム</t>
    </rPh>
    <rPh sb="5" eb="8">
      <t>キョウイクヒ</t>
    </rPh>
    <rPh sb="8" eb="10">
      <t>コッコ</t>
    </rPh>
    <rPh sb="10" eb="13">
      <t>フタンキン</t>
    </rPh>
    <rPh sb="15" eb="16">
      <t>ダイ</t>
    </rPh>
    <rPh sb="16" eb="18">
      <t>ジコウ</t>
    </rPh>
    <rPh sb="19" eb="21">
      <t>ギム</t>
    </rPh>
    <rPh sb="21" eb="23">
      <t>キョウイク</t>
    </rPh>
    <rPh sb="23" eb="24">
      <t>ヒ</t>
    </rPh>
    <rPh sb="24" eb="26">
      <t>コッコ</t>
    </rPh>
    <rPh sb="26" eb="29">
      <t>フタンキン</t>
    </rPh>
    <rPh sb="30" eb="32">
      <t>ヒツヨウ</t>
    </rPh>
    <rPh sb="33" eb="35">
      <t>ケイヒ</t>
    </rPh>
    <phoneticPr fontId="8"/>
  </si>
  <si>
    <t>(項)研究開発推進費
(大事項)原子力分野の研究開発の推進に必要な経費</t>
    <rPh sb="1" eb="2">
      <t>コウ</t>
    </rPh>
    <rPh sb="3" eb="7">
      <t>ケンキュウカイハツ</t>
    </rPh>
    <rPh sb="7" eb="10">
      <t>スイシンヒ</t>
    </rPh>
    <rPh sb="12" eb="13">
      <t>ダイ</t>
    </rPh>
    <rPh sb="13" eb="15">
      <t>ジコウ</t>
    </rPh>
    <rPh sb="16" eb="19">
      <t>ゲンシリョク</t>
    </rPh>
    <rPh sb="19" eb="21">
      <t>ブンヤ</t>
    </rPh>
    <rPh sb="22" eb="26">
      <t>ケンキュウカイハツ</t>
    </rPh>
    <rPh sb="27" eb="29">
      <t>スイシン</t>
    </rPh>
    <rPh sb="30" eb="32">
      <t>ヒツヨウ</t>
    </rPh>
    <rPh sb="33" eb="35">
      <t>ケイヒ</t>
    </rPh>
    <phoneticPr fontId="8"/>
  </si>
  <si>
    <t>(項)研究開発推進費
(大事項)宇宙・航空分野の研究開発の推進に必要な経費</t>
    <rPh sb="1" eb="2">
      <t>コウ</t>
    </rPh>
    <rPh sb="3" eb="7">
      <t>ケンキュウカイハツ</t>
    </rPh>
    <rPh sb="7" eb="10">
      <t>スイシンヒ</t>
    </rPh>
    <rPh sb="12" eb="13">
      <t>ダイ</t>
    </rPh>
    <rPh sb="13" eb="15">
      <t>ジコウ</t>
    </rPh>
    <rPh sb="16" eb="18">
      <t>ウチュウ</t>
    </rPh>
    <rPh sb="19" eb="21">
      <t>コウクウ</t>
    </rPh>
    <rPh sb="21" eb="23">
      <t>ブンヤ</t>
    </rPh>
    <rPh sb="24" eb="28">
      <t>ケンキュウカイハツ</t>
    </rPh>
    <rPh sb="29" eb="31">
      <t>スイシン</t>
    </rPh>
    <rPh sb="32" eb="34">
      <t>ヒツヨウ</t>
    </rPh>
    <rPh sb="35" eb="37">
      <t>ケイヒ</t>
    </rPh>
    <phoneticPr fontId="8"/>
  </si>
  <si>
    <t>科学官の運営等</t>
    <phoneticPr fontId="8"/>
  </si>
  <si>
    <t>放射線利用・原子力基盤技術試験研究推進交付金</t>
  </si>
  <si>
    <t>(項)初等中等教育等振興費
(大事項)信頼される学校づくりに必要な経費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シンライ</t>
    </rPh>
    <rPh sb="24" eb="26">
      <t>ガッコウ</t>
    </rPh>
    <rPh sb="30" eb="32">
      <t>ヒツヨウ</t>
    </rPh>
    <rPh sb="33" eb="35">
      <t>ケイヒ</t>
    </rPh>
    <phoneticPr fontId="8"/>
  </si>
  <si>
    <t>地方教育行政推進事業</t>
    <phoneticPr fontId="8"/>
  </si>
  <si>
    <t>国際視覚障害者援護協会</t>
    <rPh sb="0" eb="2">
      <t>コクサイ</t>
    </rPh>
    <rPh sb="2" eb="4">
      <t>シカク</t>
    </rPh>
    <rPh sb="4" eb="6">
      <t>ショウガイ</t>
    </rPh>
    <rPh sb="6" eb="7">
      <t>シャ</t>
    </rPh>
    <rPh sb="7" eb="9">
      <t>エンゴ</t>
    </rPh>
    <rPh sb="9" eb="11">
      <t>キョウカイ</t>
    </rPh>
    <phoneticPr fontId="8"/>
  </si>
  <si>
    <t>(項)独立行政法人日本芸術文化振興会施設整備費
(大事項)独立行政法人日本芸術文化振興会施設整備に必要な経費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20">
      <t>シセツ</t>
    </rPh>
    <rPh sb="20" eb="22">
      <t>セイビ</t>
    </rPh>
    <rPh sb="22" eb="23">
      <t>ヒ</t>
    </rPh>
    <rPh sb="25" eb="26">
      <t>ダイ</t>
    </rPh>
    <rPh sb="26" eb="28">
      <t>ジコウ</t>
    </rPh>
    <rPh sb="29" eb="31">
      <t>ドクリツ</t>
    </rPh>
    <rPh sb="31" eb="33">
      <t>ギョウセイ</t>
    </rPh>
    <rPh sb="33" eb="35">
      <t>ホウジン</t>
    </rPh>
    <rPh sb="35" eb="37">
      <t>ニホン</t>
    </rPh>
    <rPh sb="37" eb="39">
      <t>ゲイジュツ</t>
    </rPh>
    <rPh sb="39" eb="41">
      <t>ブンカ</t>
    </rPh>
    <rPh sb="41" eb="44">
      <t>シンコウカイ</t>
    </rPh>
    <rPh sb="44" eb="46">
      <t>シセツ</t>
    </rPh>
    <rPh sb="46" eb="48">
      <t>セイビ</t>
    </rPh>
    <rPh sb="49" eb="51">
      <t>ヒツヨウ</t>
    </rPh>
    <rPh sb="52" eb="54">
      <t>ケイヒ</t>
    </rPh>
    <phoneticPr fontId="8"/>
  </si>
  <si>
    <t>文化財保護共通費</t>
    <phoneticPr fontId="8"/>
  </si>
  <si>
    <t>(項)独立行政法人日本スポーツ振興センター運営費
(大事項)独立行政法人日本スポーツ振興センター運営費交付金に必要な経費</t>
    <rPh sb="1" eb="2">
      <t>コウ</t>
    </rPh>
    <rPh sb="3" eb="5">
      <t>ドクリツ</t>
    </rPh>
    <rPh sb="5" eb="7">
      <t>ギョウセイ</t>
    </rPh>
    <rPh sb="7" eb="9">
      <t>ホウジン</t>
    </rPh>
    <rPh sb="9" eb="11">
      <t>ニホン</t>
    </rPh>
    <rPh sb="15" eb="17">
      <t>シンコウ</t>
    </rPh>
    <rPh sb="21" eb="23">
      <t>ウンエイ</t>
    </rPh>
    <rPh sb="23" eb="24">
      <t>ヒ</t>
    </rPh>
    <rPh sb="26" eb="27">
      <t>ダイ</t>
    </rPh>
    <rPh sb="27" eb="29">
      <t>ジコウ</t>
    </rPh>
    <rPh sb="30" eb="32">
      <t>ドクリツ</t>
    </rPh>
    <rPh sb="32" eb="34">
      <t>ギョウセイ</t>
    </rPh>
    <rPh sb="34" eb="36">
      <t>ホウジン</t>
    </rPh>
    <rPh sb="36" eb="38">
      <t>ニホン</t>
    </rPh>
    <rPh sb="42" eb="44">
      <t>シンコウ</t>
    </rPh>
    <rPh sb="48" eb="51">
      <t>ウンエイヒ</t>
    </rPh>
    <rPh sb="51" eb="54">
      <t>コウフキン</t>
    </rPh>
    <rPh sb="55" eb="57">
      <t>ヒツヨウ</t>
    </rPh>
    <rPh sb="58" eb="60">
      <t>ケイヒ</t>
    </rPh>
    <phoneticPr fontId="8"/>
  </si>
  <si>
    <t>(項)独立行政法人海洋研究開発機構船舶建造費
(大事項)独立行政法人海洋研究開発機構船舶建造に必要な経費</t>
    <rPh sb="1" eb="2">
      <t>コウ</t>
    </rPh>
    <rPh sb="3" eb="5">
      <t>ドクリツ</t>
    </rPh>
    <rPh sb="5" eb="7">
      <t>ギョウセイ</t>
    </rPh>
    <rPh sb="7" eb="9">
      <t>ホウジン</t>
    </rPh>
    <rPh sb="9" eb="11">
      <t>カイヨウ</t>
    </rPh>
    <rPh sb="11" eb="15">
      <t>ケンキュウカイハツ</t>
    </rPh>
    <rPh sb="15" eb="17">
      <t>キコウ</t>
    </rPh>
    <rPh sb="17" eb="19">
      <t>センパク</t>
    </rPh>
    <rPh sb="19" eb="21">
      <t>ケンゾウ</t>
    </rPh>
    <rPh sb="21" eb="22">
      <t>ヒ</t>
    </rPh>
    <rPh sb="24" eb="25">
      <t>ダイ</t>
    </rPh>
    <rPh sb="25" eb="27">
      <t>ジコウ</t>
    </rPh>
    <rPh sb="28" eb="30">
      <t>ドクリツ</t>
    </rPh>
    <rPh sb="30" eb="32">
      <t>ギョウセイ</t>
    </rPh>
    <rPh sb="32" eb="34">
      <t>ホウジン</t>
    </rPh>
    <rPh sb="34" eb="36">
      <t>カイヨウ</t>
    </rPh>
    <rPh sb="36" eb="40">
      <t>ケンキュウカイハツ</t>
    </rPh>
    <rPh sb="40" eb="42">
      <t>キコウ</t>
    </rPh>
    <rPh sb="42" eb="44">
      <t>センパク</t>
    </rPh>
    <rPh sb="44" eb="46">
      <t>ケンゾウ</t>
    </rPh>
    <rPh sb="47" eb="49">
      <t>ヒツヨウ</t>
    </rPh>
    <rPh sb="50" eb="52">
      <t>ケイヒ</t>
    </rPh>
    <phoneticPr fontId="8"/>
  </si>
  <si>
    <t>環境分野の研究開発の推進</t>
  </si>
  <si>
    <t>大学発グリーンイノベーション創出事業</t>
  </si>
  <si>
    <t>海洋分野の研究開発の推進</t>
  </si>
  <si>
    <t>地域発・文化芸術創造発信イニシアチブ</t>
  </si>
  <si>
    <t>近現代建築資料等の収集・保存</t>
  </si>
  <si>
    <t>一般会計</t>
    <rPh sb="0" eb="2">
      <t>イッパン</t>
    </rPh>
    <rPh sb="2" eb="4">
      <t>カイケイ</t>
    </rPh>
    <phoneticPr fontId="8"/>
  </si>
  <si>
    <t>会計区分</t>
    <phoneticPr fontId="8"/>
  </si>
  <si>
    <t>交流協会</t>
    <rPh sb="0" eb="2">
      <t>コウリュウ</t>
    </rPh>
    <rPh sb="2" eb="4">
      <t>キョウカイ</t>
    </rPh>
    <phoneticPr fontId="8"/>
  </si>
  <si>
    <t>情報技術人材育成のための実践教育ネットワーク形成事業</t>
    <rPh sb="0" eb="2">
      <t>ジョウホウ</t>
    </rPh>
    <rPh sb="2" eb="4">
      <t>ギジュツ</t>
    </rPh>
    <rPh sb="4" eb="6">
      <t>ジンザイ</t>
    </rPh>
    <rPh sb="6" eb="8">
      <t>イクセイ</t>
    </rPh>
    <rPh sb="12" eb="14">
      <t>ジッセン</t>
    </rPh>
    <rPh sb="14" eb="16">
      <t>キョウイク</t>
    </rPh>
    <rPh sb="22" eb="24">
      <t>ケイセイ</t>
    </rPh>
    <rPh sb="24" eb="26">
      <t>ジギョウ</t>
    </rPh>
    <phoneticPr fontId="8"/>
  </si>
  <si>
    <t>産業界のニーズに対応した教育改善・充実体制整備事業</t>
    <rPh sb="0" eb="2">
      <t>サンギョウ</t>
    </rPh>
    <rPh sb="2" eb="3">
      <t>カイ</t>
    </rPh>
    <rPh sb="8" eb="10">
      <t>タイオウ</t>
    </rPh>
    <rPh sb="12" eb="14">
      <t>キョウイク</t>
    </rPh>
    <rPh sb="14" eb="16">
      <t>カイゼン</t>
    </rPh>
    <rPh sb="17" eb="19">
      <t>ジュウジツ</t>
    </rPh>
    <rPh sb="19" eb="21">
      <t>タイセイ</t>
    </rPh>
    <rPh sb="21" eb="23">
      <t>セイビ</t>
    </rPh>
    <rPh sb="23" eb="25">
      <t>ジギョウ</t>
    </rPh>
    <phoneticPr fontId="8"/>
  </si>
  <si>
    <t>差引き</t>
    <rPh sb="0" eb="2">
      <t>サシヒ</t>
    </rPh>
    <phoneticPr fontId="8"/>
  </si>
  <si>
    <t>（単位：百万円）</t>
    <rPh sb="1" eb="3">
      <t>タンイ</t>
    </rPh>
    <rPh sb="4" eb="7">
      <t>ヒャクマンエン</t>
    </rPh>
    <phoneticPr fontId="8"/>
  </si>
  <si>
    <t>Ａ</t>
    <phoneticPr fontId="8"/>
  </si>
  <si>
    <t>(項)生涯学習振興費
(大事項)地域の教育力の向上に必要な経費</t>
    <rPh sb="1" eb="2">
      <t>コウ</t>
    </rPh>
    <rPh sb="3" eb="5">
      <t>ショウガイ</t>
    </rPh>
    <rPh sb="5" eb="7">
      <t>ガクシュウ</t>
    </rPh>
    <rPh sb="7" eb="9">
      <t>シンコウ</t>
    </rPh>
    <rPh sb="9" eb="10">
      <t>ヒ</t>
    </rPh>
    <rPh sb="12" eb="13">
      <t>ダイ</t>
    </rPh>
    <rPh sb="13" eb="15">
      <t>ジコウ</t>
    </rPh>
    <rPh sb="16" eb="18">
      <t>チイキ</t>
    </rPh>
    <rPh sb="19" eb="22">
      <t>キョウイクリョク</t>
    </rPh>
    <rPh sb="23" eb="25">
      <t>コウジョウ</t>
    </rPh>
    <rPh sb="26" eb="28">
      <t>ヒツヨウ</t>
    </rPh>
    <rPh sb="29" eb="31">
      <t>ケイヒ</t>
    </rPh>
    <phoneticPr fontId="8"/>
  </si>
  <si>
    <t>(項)文化財保存事業費
(大事項)文化財の保存及び活用に必要な経費</t>
    <rPh sb="1" eb="2">
      <t>コウ</t>
    </rPh>
    <rPh sb="3" eb="6">
      <t>ブンカザイ</t>
    </rPh>
    <rPh sb="6" eb="8">
      <t>ホゾン</t>
    </rPh>
    <rPh sb="8" eb="10">
      <t>ジギョウ</t>
    </rPh>
    <rPh sb="10" eb="11">
      <t>ヒ</t>
    </rPh>
    <rPh sb="13" eb="14">
      <t>ダイ</t>
    </rPh>
    <rPh sb="14" eb="16">
      <t>ジコウ</t>
    </rPh>
    <rPh sb="17" eb="20">
      <t>ブンカザイ</t>
    </rPh>
    <rPh sb="21" eb="23">
      <t>ホゾン</t>
    </rPh>
    <rPh sb="23" eb="24">
      <t>オヨ</t>
    </rPh>
    <rPh sb="25" eb="27">
      <t>カツヨウ</t>
    </rPh>
    <rPh sb="28" eb="30">
      <t>ヒツヨウ</t>
    </rPh>
    <rPh sb="31" eb="33">
      <t>ケイヒ</t>
    </rPh>
    <phoneticPr fontId="14"/>
  </si>
  <si>
    <t>(項)スポーツ振興費
(大事項)子どもの体力の向上に必要な経費</t>
    <rPh sb="1" eb="2">
      <t>コウ</t>
    </rPh>
    <rPh sb="7" eb="9">
      <t>シンコウ</t>
    </rPh>
    <rPh sb="9" eb="10">
      <t>ヒ</t>
    </rPh>
    <rPh sb="12" eb="13">
      <t>ダイ</t>
    </rPh>
    <rPh sb="13" eb="15">
      <t>ジコウ</t>
    </rPh>
    <rPh sb="16" eb="17">
      <t>コ</t>
    </rPh>
    <rPh sb="20" eb="22">
      <t>タイリョク</t>
    </rPh>
    <rPh sb="23" eb="25">
      <t>コウジョウ</t>
    </rPh>
    <rPh sb="26" eb="28">
      <t>ヒツヨウ</t>
    </rPh>
    <rPh sb="29" eb="31">
      <t>ケイヒ</t>
    </rPh>
    <phoneticPr fontId="14"/>
  </si>
  <si>
    <t>初等中等教育局</t>
    <rPh sb="0" eb="2">
      <t>ショトウ</t>
    </rPh>
    <rPh sb="2" eb="4">
      <t>チュウトウ</t>
    </rPh>
    <rPh sb="4" eb="6">
      <t>キョウイク</t>
    </rPh>
    <rPh sb="6" eb="7">
      <t>キョク</t>
    </rPh>
    <phoneticPr fontId="8"/>
  </si>
  <si>
    <t>高等教育局</t>
    <rPh sb="0" eb="2">
      <t>コウトウ</t>
    </rPh>
    <rPh sb="2" eb="4">
      <t>キョウイク</t>
    </rPh>
    <rPh sb="4" eb="5">
      <t>キョク</t>
    </rPh>
    <phoneticPr fontId="8"/>
  </si>
  <si>
    <t>留学生交流拠点整備事業</t>
    <rPh sb="0" eb="3">
      <t>リュウガクセイ</t>
    </rPh>
    <rPh sb="3" eb="5">
      <t>コウリュウ</t>
    </rPh>
    <rPh sb="5" eb="7">
      <t>キョテン</t>
    </rPh>
    <rPh sb="7" eb="9">
      <t>セイビ</t>
    </rPh>
    <rPh sb="9" eb="11">
      <t>ジギョウ</t>
    </rPh>
    <phoneticPr fontId="8"/>
  </si>
  <si>
    <t>ヒューマン・フロンティア・サイエンス・プログラム</t>
  </si>
  <si>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コウリュウ</t>
    </rPh>
    <rPh sb="24" eb="26">
      <t>スイシン</t>
    </rPh>
    <rPh sb="27" eb="29">
      <t>ヒツヨウ</t>
    </rPh>
    <rPh sb="30" eb="32">
      <t>ケイヒ</t>
    </rPh>
    <phoneticPr fontId="8"/>
  </si>
  <si>
    <t>大学間連携共同教育推進事業</t>
    <rPh sb="0" eb="2">
      <t>ダイガク</t>
    </rPh>
    <rPh sb="2" eb="3">
      <t>カン</t>
    </rPh>
    <rPh sb="3" eb="5">
      <t>レンケイ</t>
    </rPh>
    <rPh sb="5" eb="7">
      <t>キョウドウ</t>
    </rPh>
    <rPh sb="7" eb="9">
      <t>キョウイク</t>
    </rPh>
    <rPh sb="9" eb="11">
      <t>スイシン</t>
    </rPh>
    <rPh sb="11" eb="13">
      <t>ジギョウ</t>
    </rPh>
    <phoneticPr fontId="8"/>
  </si>
  <si>
    <t>(項)初等中等教育等振興費
(大事項)幼児教育の振興に必要な経費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ヨウジ</t>
    </rPh>
    <rPh sb="21" eb="23">
      <t>キョウイク</t>
    </rPh>
    <rPh sb="24" eb="26">
      <t>シンコウ</t>
    </rPh>
    <rPh sb="27" eb="29">
      <t>ヒツヨウ</t>
    </rPh>
    <rPh sb="30" eb="32">
      <t>ケイヒ</t>
    </rPh>
    <phoneticPr fontId="8"/>
  </si>
  <si>
    <t>幼稚園就園奨励費補助</t>
    <phoneticPr fontId="8"/>
  </si>
  <si>
    <t>独立行政法人国立美術館施設整備に必要な経費</t>
    <phoneticPr fontId="8"/>
  </si>
  <si>
    <t>大学の世界展開力強化事業</t>
    <rPh sb="0" eb="2">
      <t>ダイガク</t>
    </rPh>
    <rPh sb="3" eb="5">
      <t>セカイ</t>
    </rPh>
    <rPh sb="5" eb="8">
      <t>テンカイリョク</t>
    </rPh>
    <rPh sb="8" eb="10">
      <t>キョウカ</t>
    </rPh>
    <rPh sb="10" eb="12">
      <t>ジギョウ</t>
    </rPh>
    <phoneticPr fontId="8"/>
  </si>
  <si>
    <t>(項)独立行政法人物質・材料研究機構施設整備費
(大事項)独立行政法人物質・材料研究機構施設整備に必要な経費</t>
    <rPh sb="1" eb="2">
      <t>コウ</t>
    </rPh>
    <rPh sb="3" eb="5">
      <t>ドクリツ</t>
    </rPh>
    <rPh sb="5" eb="7">
      <t>ギョウセイ</t>
    </rPh>
    <rPh sb="7" eb="9">
      <t>ホウジン</t>
    </rPh>
    <rPh sb="9" eb="11">
      <t>ブッシツ</t>
    </rPh>
    <rPh sb="12" eb="14">
      <t>ザイリョウ</t>
    </rPh>
    <rPh sb="14" eb="16">
      <t>ケンキュウ</t>
    </rPh>
    <rPh sb="16" eb="18">
      <t>キコウ</t>
    </rPh>
    <rPh sb="18" eb="20">
      <t>シセツ</t>
    </rPh>
    <rPh sb="20" eb="22">
      <t>セイビ</t>
    </rPh>
    <rPh sb="22" eb="23">
      <t>ヒ</t>
    </rPh>
    <rPh sb="25" eb="26">
      <t>ダイ</t>
    </rPh>
    <rPh sb="26" eb="28">
      <t>ジコウ</t>
    </rPh>
    <rPh sb="29" eb="31">
      <t>ドクリツ</t>
    </rPh>
    <rPh sb="31" eb="33">
      <t>ギョウセイ</t>
    </rPh>
    <rPh sb="33" eb="35">
      <t>ホウジン</t>
    </rPh>
    <rPh sb="35" eb="37">
      <t>ブッシツ</t>
    </rPh>
    <rPh sb="38" eb="40">
      <t>ザイリョウ</t>
    </rPh>
    <rPh sb="40" eb="42">
      <t>ケンキュウ</t>
    </rPh>
    <rPh sb="42" eb="44">
      <t>キコウ</t>
    </rPh>
    <rPh sb="44" eb="46">
      <t>シセツ</t>
    </rPh>
    <rPh sb="46" eb="48">
      <t>セイビ</t>
    </rPh>
    <rPh sb="49" eb="51">
      <t>ヒツヨウ</t>
    </rPh>
    <rPh sb="52" eb="54">
      <t>ケイヒ</t>
    </rPh>
    <phoneticPr fontId="8"/>
  </si>
  <si>
    <t>(項)独立行政法人国立女性教育会館運営費
(大事項)独立行政法人国立女性教育会館運営費交付金に必要な経費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20">
      <t>ウンエイヒ</t>
    </rPh>
    <rPh sb="22" eb="23">
      <t>ダイ</t>
    </rPh>
    <rPh sb="23" eb="25">
      <t>ジコウ</t>
    </rPh>
    <rPh sb="26" eb="28">
      <t>ドクリツ</t>
    </rPh>
    <rPh sb="28" eb="30">
      <t>ギョウセイ</t>
    </rPh>
    <rPh sb="30" eb="32">
      <t>ホウジン</t>
    </rPh>
    <rPh sb="32" eb="34">
      <t>コクリツ</t>
    </rPh>
    <rPh sb="34" eb="36">
      <t>ジョセイ</t>
    </rPh>
    <rPh sb="36" eb="38">
      <t>キョウイク</t>
    </rPh>
    <rPh sb="38" eb="40">
      <t>カイカン</t>
    </rPh>
    <rPh sb="40" eb="43">
      <t>ウンエイヒ</t>
    </rPh>
    <rPh sb="43" eb="46">
      <t>コウフキン</t>
    </rPh>
    <rPh sb="47" eb="49">
      <t>ヒツヨウ</t>
    </rPh>
    <rPh sb="50" eb="52">
      <t>ケイヒ</t>
    </rPh>
    <phoneticPr fontId="8"/>
  </si>
  <si>
    <t>(項)研究開発推進費
(大事項)ライフサイエンス分野の研究開発の推進等に必要な経費</t>
    <rPh sb="1" eb="2">
      <t>コウ</t>
    </rPh>
    <rPh sb="3" eb="7">
      <t>ケンキュウカイハツ</t>
    </rPh>
    <rPh sb="7" eb="10">
      <t>スイシンヒ</t>
    </rPh>
    <rPh sb="12" eb="13">
      <t>ダイ</t>
    </rPh>
    <rPh sb="13" eb="15">
      <t>ジコウ</t>
    </rPh>
    <rPh sb="24" eb="26">
      <t>ブンヤ</t>
    </rPh>
    <rPh sb="27" eb="31">
      <t>ケンキュウカイハツ</t>
    </rPh>
    <rPh sb="32" eb="34">
      <t>スイシン</t>
    </rPh>
    <rPh sb="34" eb="35">
      <t>トウ</t>
    </rPh>
    <rPh sb="36" eb="38">
      <t>ヒツヨウ</t>
    </rPh>
    <rPh sb="39" eb="41">
      <t>ケイヒ</t>
    </rPh>
    <phoneticPr fontId="14"/>
  </si>
  <si>
    <t>大型放射光施設（ＳＰｒｉｎｇ－８）の共用</t>
    <rPh sb="0" eb="2">
      <t>オオガタ</t>
    </rPh>
    <rPh sb="18" eb="20">
      <t>キョウヨウ</t>
    </rPh>
    <phoneticPr fontId="8"/>
  </si>
  <si>
    <t>東日本大震災復興特別会計</t>
    <rPh sb="0" eb="3">
      <t>ヒガシニホン</t>
    </rPh>
    <rPh sb="3" eb="6">
      <t>ダイシンサイ</t>
    </rPh>
    <rPh sb="6" eb="8">
      <t>フッコウ</t>
    </rPh>
    <rPh sb="8" eb="10">
      <t>トクベツ</t>
    </rPh>
    <rPh sb="10" eb="12">
      <t>カイケイ</t>
    </rPh>
    <phoneticPr fontId="8"/>
  </si>
  <si>
    <t>国際機関における事業への参加</t>
    <phoneticPr fontId="8"/>
  </si>
  <si>
    <t>(項)私立学校振興費
(大事項)私立学校の振興に必要な経費</t>
    <phoneticPr fontId="8"/>
  </si>
  <si>
    <t>(項)独立行政法人国立青少年教育振興機構運営費
(大事項)独立行政法人国立青少年教育振興機構運営費交付金に必要な経費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3">
      <t>ウンエイヒ</t>
    </rPh>
    <rPh sb="25" eb="26">
      <t>ダイ</t>
    </rPh>
    <rPh sb="26" eb="28">
      <t>ジコウ</t>
    </rPh>
    <rPh sb="29" eb="31">
      <t>ドクリツ</t>
    </rPh>
    <rPh sb="31" eb="33">
      <t>ギョウセイ</t>
    </rPh>
    <rPh sb="33" eb="35">
      <t>ホウジン</t>
    </rPh>
    <rPh sb="35" eb="37">
      <t>コクリツ</t>
    </rPh>
    <rPh sb="37" eb="40">
      <t>セイショウネン</t>
    </rPh>
    <rPh sb="40" eb="42">
      <t>キョウイク</t>
    </rPh>
    <rPh sb="42" eb="44">
      <t>シンコウ</t>
    </rPh>
    <rPh sb="44" eb="46">
      <t>キコウ</t>
    </rPh>
    <rPh sb="46" eb="49">
      <t>ウンエイヒ</t>
    </rPh>
    <rPh sb="49" eb="52">
      <t>コウフキン</t>
    </rPh>
    <rPh sb="53" eb="55">
      <t>ヒツヨウ</t>
    </rPh>
    <rPh sb="56" eb="58">
      <t>ケイヒ</t>
    </rPh>
    <phoneticPr fontId="8"/>
  </si>
  <si>
    <t>独立行政法人国立青少年教育振興機構施設整備に必要な経費</t>
    <rPh sb="25" eb="27">
      <t>ケイヒ</t>
    </rPh>
    <phoneticPr fontId="8"/>
  </si>
  <si>
    <t>世界トップレベル研究拠点プログラム</t>
    <phoneticPr fontId="8"/>
  </si>
  <si>
    <t>競争的資金調整経費</t>
    <phoneticPr fontId="8"/>
  </si>
  <si>
    <t>生涯学習を通じた高齢者の地域づくり参画促進事業</t>
    <rPh sb="0" eb="2">
      <t>ショウガイ</t>
    </rPh>
    <rPh sb="2" eb="4">
      <t>ガクシュウ</t>
    </rPh>
    <rPh sb="5" eb="6">
      <t>ツウ</t>
    </rPh>
    <rPh sb="8" eb="11">
      <t>コウレイシャ</t>
    </rPh>
    <rPh sb="12" eb="14">
      <t>チイキ</t>
    </rPh>
    <rPh sb="17" eb="19">
      <t>サンカク</t>
    </rPh>
    <rPh sb="19" eb="21">
      <t>ソクシン</t>
    </rPh>
    <rPh sb="21" eb="23">
      <t>ジギョウ</t>
    </rPh>
    <phoneticPr fontId="8"/>
  </si>
  <si>
    <t>大学発新産業創出拠点プロジェクト</t>
    <rPh sb="0" eb="2">
      <t>ダイガク</t>
    </rPh>
    <rPh sb="2" eb="3">
      <t>ハツ</t>
    </rPh>
    <rPh sb="3" eb="6">
      <t>シンサンギョウ</t>
    </rPh>
    <rPh sb="6" eb="8">
      <t>ソウシュツ</t>
    </rPh>
    <rPh sb="8" eb="10">
      <t>キョテン</t>
    </rPh>
    <phoneticPr fontId="8"/>
  </si>
  <si>
    <t>科学技術・学術政策局</t>
    <rPh sb="0" eb="2">
      <t>カガク</t>
    </rPh>
    <rPh sb="2" eb="4">
      <t>ギジュツ</t>
    </rPh>
    <rPh sb="5" eb="7">
      <t>ガクジュツ</t>
    </rPh>
    <rPh sb="7" eb="9">
      <t>セイサク</t>
    </rPh>
    <rPh sb="9" eb="10">
      <t>キョク</t>
    </rPh>
    <phoneticPr fontId="8"/>
  </si>
  <si>
    <t>放送大学学園補助</t>
    <phoneticPr fontId="8"/>
  </si>
  <si>
    <t>社会教育を推進するための指導者の資質向上等</t>
    <phoneticPr fontId="8"/>
  </si>
  <si>
    <t>大臣官房政策課</t>
    <rPh sb="0" eb="2">
      <t>ダイジン</t>
    </rPh>
    <rPh sb="2" eb="4">
      <t>カンボウ</t>
    </rPh>
    <rPh sb="4" eb="6">
      <t>セイサク</t>
    </rPh>
    <rPh sb="6" eb="7">
      <t>カ</t>
    </rPh>
    <phoneticPr fontId="8"/>
  </si>
  <si>
    <t>東アジア共同体形成に向けた国際教育協力推進体制の整備</t>
    <phoneticPr fontId="8"/>
  </si>
  <si>
    <t>(項)国際文化交流推進費
(大事項)国際文化交流の推進に必要な経費</t>
    <rPh sb="1" eb="2">
      <t>コウ</t>
    </rPh>
    <rPh sb="3" eb="5">
      <t>コクサイ</t>
    </rPh>
    <rPh sb="5" eb="7">
      <t>ブンカ</t>
    </rPh>
    <rPh sb="7" eb="9">
      <t>コウリュウ</t>
    </rPh>
    <rPh sb="9" eb="12">
      <t>スイシンヒ</t>
    </rPh>
    <rPh sb="14" eb="15">
      <t>ダイ</t>
    </rPh>
    <rPh sb="15" eb="17">
      <t>ジコウ</t>
    </rPh>
    <rPh sb="18" eb="20">
      <t>コクサイ</t>
    </rPh>
    <rPh sb="20" eb="22">
      <t>ブンカ</t>
    </rPh>
    <rPh sb="22" eb="24">
      <t>コウリュウ</t>
    </rPh>
    <rPh sb="25" eb="27">
      <t>スイシン</t>
    </rPh>
    <rPh sb="28" eb="30">
      <t>ヒツヨウ</t>
    </rPh>
    <rPh sb="31" eb="33">
      <t>ケイヒ</t>
    </rPh>
    <phoneticPr fontId="14"/>
  </si>
  <si>
    <t>(項)科学技術・学術政策推進費
(大事項)科学技術国際活動に必要な経費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3">
      <t>カガク</t>
    </rPh>
    <rPh sb="23" eb="25">
      <t>ギジュツ</t>
    </rPh>
    <rPh sb="25" eb="27">
      <t>コクサイ</t>
    </rPh>
    <rPh sb="27" eb="29">
      <t>カツドウ</t>
    </rPh>
    <rPh sb="30" eb="32">
      <t>ヒツヨウ</t>
    </rPh>
    <rPh sb="33" eb="35">
      <t>ケイヒ</t>
    </rPh>
    <phoneticPr fontId="14"/>
  </si>
  <si>
    <t>ＯＥＣＤが実施する地球規模課題の解決に向けた取組への拠出</t>
    <rPh sb="22" eb="24">
      <t>トリクミ</t>
    </rPh>
    <rPh sb="26" eb="28">
      <t>キョシュツ</t>
    </rPh>
    <phoneticPr fontId="8"/>
  </si>
  <si>
    <t>(項)独立行政法人理化学研究所施設整備費
(大事項)独立行政法人理化学研究所施設整備に必要な経費</t>
    <rPh sb="1" eb="2">
      <t>コウ</t>
    </rPh>
    <rPh sb="3" eb="5">
      <t>ドクリツ</t>
    </rPh>
    <rPh sb="5" eb="7">
      <t>ギョウセイ</t>
    </rPh>
    <rPh sb="7" eb="9">
      <t>ホウジン</t>
    </rPh>
    <rPh sb="9" eb="12">
      <t>リカガク</t>
    </rPh>
    <rPh sb="12" eb="15">
      <t>ケンキュウジョ</t>
    </rPh>
    <rPh sb="15" eb="17">
      <t>シセツ</t>
    </rPh>
    <rPh sb="17" eb="19">
      <t>セイビ</t>
    </rPh>
    <rPh sb="19" eb="20">
      <t>ヒ</t>
    </rPh>
    <rPh sb="22" eb="23">
      <t>ダイ</t>
    </rPh>
    <rPh sb="23" eb="25">
      <t>ジコウ</t>
    </rPh>
    <rPh sb="26" eb="28">
      <t>ドクリツ</t>
    </rPh>
    <rPh sb="28" eb="30">
      <t>ギョウセイ</t>
    </rPh>
    <rPh sb="30" eb="32">
      <t>ホウジン</t>
    </rPh>
    <rPh sb="32" eb="35">
      <t>リカガク</t>
    </rPh>
    <rPh sb="35" eb="38">
      <t>ケンキュウジョ</t>
    </rPh>
    <rPh sb="38" eb="40">
      <t>シセツ</t>
    </rPh>
    <rPh sb="40" eb="42">
      <t>セイビ</t>
    </rPh>
    <rPh sb="43" eb="45">
      <t>ヒツヨウ</t>
    </rPh>
    <rPh sb="46" eb="48">
      <t>ケイヒ</t>
    </rPh>
    <phoneticPr fontId="8"/>
  </si>
  <si>
    <t>(項)独立行政法人教員研修センター運営費
(大事項)独立行政法人教員研修センター運営費交付金に必要な経費</t>
    <rPh sb="1" eb="2">
      <t>コウ</t>
    </rPh>
    <rPh sb="3" eb="5">
      <t>ドクリツ</t>
    </rPh>
    <rPh sb="5" eb="7">
      <t>ギョウセイ</t>
    </rPh>
    <rPh sb="7" eb="9">
      <t>ホウジン</t>
    </rPh>
    <rPh sb="9" eb="11">
      <t>キョウイン</t>
    </rPh>
    <rPh sb="11" eb="13">
      <t>ケンシュウ</t>
    </rPh>
    <rPh sb="17" eb="20">
      <t>ウンエイヒ</t>
    </rPh>
    <rPh sb="22" eb="23">
      <t>ダイ</t>
    </rPh>
    <rPh sb="23" eb="25">
      <t>ジコウ</t>
    </rPh>
    <rPh sb="26" eb="28">
      <t>ドクリツ</t>
    </rPh>
    <rPh sb="28" eb="30">
      <t>ギョウセイ</t>
    </rPh>
    <rPh sb="30" eb="32">
      <t>ホウジン</t>
    </rPh>
    <rPh sb="32" eb="34">
      <t>キョウイン</t>
    </rPh>
    <rPh sb="34" eb="36">
      <t>ケンシュウ</t>
    </rPh>
    <rPh sb="40" eb="43">
      <t>ウンエイヒ</t>
    </rPh>
    <rPh sb="43" eb="46">
      <t>コウフキン</t>
    </rPh>
    <rPh sb="47" eb="49">
      <t>ヒツヨウ</t>
    </rPh>
    <rPh sb="50" eb="52">
      <t>ケイヒ</t>
    </rPh>
    <phoneticPr fontId="8"/>
  </si>
  <si>
    <t>(項)研究開発推進費
(大事項)環境分野の研究開発の推進に必要な経費</t>
    <rPh sb="1" eb="2">
      <t>コウ</t>
    </rPh>
    <rPh sb="3" eb="7">
      <t>ケンキュウカイハツ</t>
    </rPh>
    <rPh sb="7" eb="10">
      <t>スイシンヒ</t>
    </rPh>
    <rPh sb="12" eb="13">
      <t>ダイ</t>
    </rPh>
    <rPh sb="13" eb="15">
      <t>ジコウ</t>
    </rPh>
    <rPh sb="16" eb="18">
      <t>カンキョウ</t>
    </rPh>
    <rPh sb="18" eb="20">
      <t>ブンヤ</t>
    </rPh>
    <rPh sb="21" eb="25">
      <t>ケンキュウカイハツ</t>
    </rPh>
    <rPh sb="26" eb="28">
      <t>スイシン</t>
    </rPh>
    <rPh sb="29" eb="31">
      <t>ヒツヨウ</t>
    </rPh>
    <rPh sb="32" eb="34">
      <t>ケイヒ</t>
    </rPh>
    <phoneticPr fontId="14"/>
  </si>
  <si>
    <t>メディア芸術の人材育成</t>
    <phoneticPr fontId="8"/>
  </si>
  <si>
    <t>(項)研究開発推進費
(大事項)海洋分野の研究開発の推進に必要な経費</t>
    <rPh sb="1" eb="2">
      <t>コウ</t>
    </rPh>
    <rPh sb="3" eb="7">
      <t>ケンキュウカイハツ</t>
    </rPh>
    <rPh sb="7" eb="10">
      <t>スイシンヒ</t>
    </rPh>
    <rPh sb="12" eb="13">
      <t>ダイ</t>
    </rPh>
    <rPh sb="13" eb="15">
      <t>ジコウ</t>
    </rPh>
    <rPh sb="16" eb="18">
      <t>カイヨウ</t>
    </rPh>
    <rPh sb="18" eb="20">
      <t>ブンヤ</t>
    </rPh>
    <rPh sb="21" eb="25">
      <t>ケンキュウカイハツ</t>
    </rPh>
    <rPh sb="26" eb="28">
      <t>スイシン</t>
    </rPh>
    <rPh sb="29" eb="31">
      <t>ヒツヨウ</t>
    </rPh>
    <rPh sb="32" eb="34">
      <t>ケイヒ</t>
    </rPh>
    <phoneticPr fontId="14"/>
  </si>
  <si>
    <t>(項)独立行政法人科学技術振興機構運営費
(大事項)独立行政法人科学技術振興機構運営費交付金に必要な経費</t>
    <rPh sb="1" eb="2">
      <t>コウ</t>
    </rPh>
    <rPh sb="3" eb="5">
      <t>ドクリツ</t>
    </rPh>
    <rPh sb="5" eb="7">
      <t>ギョウセイ</t>
    </rPh>
    <rPh sb="7" eb="9">
      <t>ホウジン</t>
    </rPh>
    <rPh sb="9" eb="11">
      <t>カガク</t>
    </rPh>
    <rPh sb="11" eb="13">
      <t>ギジュツ</t>
    </rPh>
    <rPh sb="13" eb="15">
      <t>シンコウ</t>
    </rPh>
    <rPh sb="15" eb="17">
      <t>キコウ</t>
    </rPh>
    <rPh sb="17" eb="19">
      <t>ウンエイ</t>
    </rPh>
    <rPh sb="19" eb="20">
      <t>ヒ</t>
    </rPh>
    <rPh sb="22" eb="23">
      <t>ダイ</t>
    </rPh>
    <rPh sb="23" eb="25">
      <t>ジコウ</t>
    </rPh>
    <rPh sb="26" eb="28">
      <t>ドクリツ</t>
    </rPh>
    <rPh sb="28" eb="30">
      <t>ギョウセイ</t>
    </rPh>
    <rPh sb="30" eb="32">
      <t>ホウジン</t>
    </rPh>
    <rPh sb="32" eb="34">
      <t>カガク</t>
    </rPh>
    <rPh sb="34" eb="36">
      <t>ギジュツ</t>
    </rPh>
    <rPh sb="36" eb="38">
      <t>シンコウ</t>
    </rPh>
    <rPh sb="38" eb="40">
      <t>キコウ</t>
    </rPh>
    <rPh sb="40" eb="43">
      <t>ウンエイヒ</t>
    </rPh>
    <rPh sb="43" eb="46">
      <t>コウフキン</t>
    </rPh>
    <rPh sb="47" eb="49">
      <t>ヒツヨウ</t>
    </rPh>
    <rPh sb="50" eb="52">
      <t>ケイヒ</t>
    </rPh>
    <phoneticPr fontId="8"/>
  </si>
  <si>
    <t>大臣官房国際課</t>
    <rPh sb="0" eb="2">
      <t>ダイジン</t>
    </rPh>
    <rPh sb="2" eb="4">
      <t>カンボウ</t>
    </rPh>
    <rPh sb="4" eb="7">
      <t>コクサイカ</t>
    </rPh>
    <phoneticPr fontId="8"/>
  </si>
  <si>
    <t>(項)初等中等教育等振興費
(大事項)確かな学力の育成に必要な経費</t>
    <rPh sb="1" eb="2">
      <t>コウ</t>
    </rPh>
    <rPh sb="3" eb="5">
      <t>ショトウ</t>
    </rPh>
    <rPh sb="5" eb="7">
      <t>チュウトウ</t>
    </rPh>
    <rPh sb="7" eb="10">
      <t>キョウイクトウ</t>
    </rPh>
    <rPh sb="10" eb="12">
      <t>シンコウ</t>
    </rPh>
    <rPh sb="12" eb="13">
      <t>ヒ</t>
    </rPh>
    <rPh sb="15" eb="16">
      <t>ダイ</t>
    </rPh>
    <rPh sb="16" eb="18">
      <t>ジコウ</t>
    </rPh>
    <rPh sb="19" eb="20">
      <t>タシ</t>
    </rPh>
    <rPh sb="22" eb="24">
      <t>ガクリョク</t>
    </rPh>
    <rPh sb="25" eb="27">
      <t>イクセイ</t>
    </rPh>
    <rPh sb="28" eb="30">
      <t>ヒツヨウ</t>
    </rPh>
    <rPh sb="31" eb="33">
      <t>ケイヒ</t>
    </rPh>
    <phoneticPr fontId="8"/>
  </si>
  <si>
    <t>(項)独立行政法人日本学術振興会運営費
(大事項)独立行政法人日本学術振興会運営費交付金に必要な経費</t>
    <rPh sb="1" eb="2">
      <t>コウ</t>
    </rPh>
    <rPh sb="3" eb="5">
      <t>ドクリツ</t>
    </rPh>
    <rPh sb="5" eb="7">
      <t>ギョウセイ</t>
    </rPh>
    <rPh sb="7" eb="9">
      <t>ホウジン</t>
    </rPh>
    <rPh sb="9" eb="11">
      <t>ニホン</t>
    </rPh>
    <rPh sb="11" eb="13">
      <t>ガクジュツ</t>
    </rPh>
    <rPh sb="13" eb="16">
      <t>シンコウカイ</t>
    </rPh>
    <rPh sb="16" eb="18">
      <t>ウンエイ</t>
    </rPh>
    <rPh sb="18" eb="19">
      <t>ヒ</t>
    </rPh>
    <rPh sb="21" eb="22">
      <t>ダイ</t>
    </rPh>
    <rPh sb="22" eb="24">
      <t>ジコウ</t>
    </rPh>
    <rPh sb="25" eb="27">
      <t>ドクリツ</t>
    </rPh>
    <rPh sb="27" eb="29">
      <t>ギョウセイ</t>
    </rPh>
    <rPh sb="29" eb="31">
      <t>ホウジン</t>
    </rPh>
    <rPh sb="31" eb="33">
      <t>ニホン</t>
    </rPh>
    <rPh sb="33" eb="35">
      <t>ガクジュツ</t>
    </rPh>
    <rPh sb="35" eb="38">
      <t>シンコウカイ</t>
    </rPh>
    <rPh sb="38" eb="41">
      <t>ウンエイヒ</t>
    </rPh>
    <rPh sb="41" eb="44">
      <t>コウフキン</t>
    </rPh>
    <rPh sb="45" eb="47">
      <t>ヒツヨウ</t>
    </rPh>
    <rPh sb="48" eb="50">
      <t>ケイヒ</t>
    </rPh>
    <phoneticPr fontId="8"/>
  </si>
  <si>
    <t>児童生徒の心と体を守るための啓発教材の作成</t>
    <phoneticPr fontId="8"/>
  </si>
  <si>
    <t>(項)独立行政法人海洋研究開発機構運営費
(大事項)独立行政法人海洋研究開発機構運営費交付金に必要な経費</t>
    <rPh sb="1" eb="2">
      <t>コウ</t>
    </rPh>
    <rPh sb="3" eb="5">
      <t>ドクリツ</t>
    </rPh>
    <rPh sb="5" eb="7">
      <t>ギョウセイ</t>
    </rPh>
    <rPh sb="7" eb="9">
      <t>ホウジン</t>
    </rPh>
    <rPh sb="9" eb="11">
      <t>カイヨウ</t>
    </rPh>
    <rPh sb="11" eb="15">
      <t>ケンキュウカイハツ</t>
    </rPh>
    <rPh sb="15" eb="17">
      <t>キコウ</t>
    </rPh>
    <rPh sb="17" eb="19">
      <t>ウンエイ</t>
    </rPh>
    <rPh sb="19" eb="20">
      <t>ヒ</t>
    </rPh>
    <rPh sb="22" eb="23">
      <t>ダイ</t>
    </rPh>
    <rPh sb="23" eb="25">
      <t>ジコウ</t>
    </rPh>
    <rPh sb="26" eb="28">
      <t>ドクリツ</t>
    </rPh>
    <rPh sb="28" eb="30">
      <t>ギョウセイ</t>
    </rPh>
    <rPh sb="30" eb="32">
      <t>ホウジン</t>
    </rPh>
    <rPh sb="32" eb="34">
      <t>カイヨウ</t>
    </rPh>
    <rPh sb="34" eb="38">
      <t>ケンキュウカイハツ</t>
    </rPh>
    <rPh sb="38" eb="40">
      <t>キコウ</t>
    </rPh>
    <rPh sb="40" eb="43">
      <t>ウンエイヒ</t>
    </rPh>
    <rPh sb="43" eb="46">
      <t>コウフキン</t>
    </rPh>
    <rPh sb="47" eb="49">
      <t>ヒツヨウ</t>
    </rPh>
    <rPh sb="50" eb="52">
      <t>ケイヒ</t>
    </rPh>
    <phoneticPr fontId="8"/>
  </si>
  <si>
    <t>(項)独立行政法人科学技術振興機構施設整備費
(大事項)独立行政法人科学技術振興機構施設整備に必要な経費</t>
    <rPh sb="1" eb="2">
      <t>コウ</t>
    </rPh>
    <rPh sb="3" eb="5">
      <t>ドクリツ</t>
    </rPh>
    <rPh sb="5" eb="7">
      <t>ギョウセイ</t>
    </rPh>
    <rPh sb="7" eb="9">
      <t>ホウジン</t>
    </rPh>
    <rPh sb="9" eb="11">
      <t>カガク</t>
    </rPh>
    <rPh sb="11" eb="13">
      <t>ギジュツ</t>
    </rPh>
    <rPh sb="13" eb="15">
      <t>シンコウ</t>
    </rPh>
    <rPh sb="15" eb="17">
      <t>キコウ</t>
    </rPh>
    <rPh sb="17" eb="19">
      <t>シセツ</t>
    </rPh>
    <rPh sb="19" eb="21">
      <t>セイビ</t>
    </rPh>
    <rPh sb="21" eb="22">
      <t>ヒ</t>
    </rPh>
    <rPh sb="24" eb="25">
      <t>ダイ</t>
    </rPh>
    <rPh sb="25" eb="27">
      <t>ジコウ</t>
    </rPh>
    <rPh sb="28" eb="30">
      <t>ドクリツ</t>
    </rPh>
    <rPh sb="30" eb="32">
      <t>ギョウセイ</t>
    </rPh>
    <rPh sb="32" eb="34">
      <t>ホウジン</t>
    </rPh>
    <rPh sb="34" eb="36">
      <t>カガク</t>
    </rPh>
    <rPh sb="36" eb="38">
      <t>ギジュツ</t>
    </rPh>
    <rPh sb="38" eb="40">
      <t>シンコウ</t>
    </rPh>
    <rPh sb="40" eb="42">
      <t>キコウ</t>
    </rPh>
    <rPh sb="42" eb="44">
      <t>シセツ</t>
    </rPh>
    <rPh sb="44" eb="46">
      <t>セイビ</t>
    </rPh>
    <rPh sb="47" eb="49">
      <t>ヒツヨウ</t>
    </rPh>
    <rPh sb="50" eb="52">
      <t>ケイヒ</t>
    </rPh>
    <phoneticPr fontId="8"/>
  </si>
  <si>
    <t>備　　考</t>
    <rPh sb="0" eb="1">
      <t>ソナエ</t>
    </rPh>
    <rPh sb="3" eb="4">
      <t>コウ</t>
    </rPh>
    <phoneticPr fontId="8"/>
  </si>
  <si>
    <t>(項)独立行政法人大学評価・学位授与機構運営費
(大事項)独立行政法人大学評価・学位授与機構運営費交付金に必要な経費</t>
    <rPh sb="1" eb="2">
      <t>コウ</t>
    </rPh>
    <rPh sb="3" eb="5">
      <t>ドクリツ</t>
    </rPh>
    <rPh sb="5" eb="7">
      <t>ギョウセイ</t>
    </rPh>
    <rPh sb="7" eb="9">
      <t>ホウジン</t>
    </rPh>
    <rPh sb="9" eb="11">
      <t>ダイガク</t>
    </rPh>
    <rPh sb="11" eb="13">
      <t>ヒョウカ</t>
    </rPh>
    <rPh sb="14" eb="16">
      <t>ガクイ</t>
    </rPh>
    <rPh sb="16" eb="18">
      <t>ジュヨ</t>
    </rPh>
    <rPh sb="18" eb="20">
      <t>キコウ</t>
    </rPh>
    <rPh sb="20" eb="23">
      <t>ウンエイヒ</t>
    </rPh>
    <rPh sb="25" eb="26">
      <t>ダイ</t>
    </rPh>
    <rPh sb="26" eb="28">
      <t>ジコウ</t>
    </rPh>
    <rPh sb="29" eb="31">
      <t>ドクリツ</t>
    </rPh>
    <rPh sb="31" eb="33">
      <t>ギョウセイ</t>
    </rPh>
    <rPh sb="33" eb="35">
      <t>ホウジン</t>
    </rPh>
    <rPh sb="35" eb="37">
      <t>ダイガク</t>
    </rPh>
    <rPh sb="37" eb="39">
      <t>ヒョウカ</t>
    </rPh>
    <rPh sb="40" eb="42">
      <t>ガクイ</t>
    </rPh>
    <rPh sb="42" eb="44">
      <t>ジュヨ</t>
    </rPh>
    <rPh sb="44" eb="46">
      <t>キコウ</t>
    </rPh>
    <rPh sb="46" eb="49">
      <t>ウンエイヒ</t>
    </rPh>
    <rPh sb="49" eb="52">
      <t>コウフキン</t>
    </rPh>
    <rPh sb="53" eb="55">
      <t>ヒツヨウ</t>
    </rPh>
    <rPh sb="56" eb="58">
      <t>ケイヒ</t>
    </rPh>
    <phoneticPr fontId="8"/>
  </si>
  <si>
    <t>独立行政法人国立高等専門学校機構運営費交付金に必要な経費</t>
    <rPh sb="23" eb="25">
      <t>ヒツヨウ</t>
    </rPh>
    <rPh sb="26" eb="28">
      <t>ケイヒ</t>
    </rPh>
    <phoneticPr fontId="8"/>
  </si>
  <si>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キョウイン</t>
    </rPh>
    <rPh sb="22" eb="24">
      <t>ヨウセイ</t>
    </rPh>
    <rPh sb="25" eb="27">
      <t>カクホ</t>
    </rPh>
    <rPh sb="28" eb="30">
      <t>ヒツヨウ</t>
    </rPh>
    <rPh sb="31" eb="33">
      <t>ケイヒ</t>
    </rPh>
    <phoneticPr fontId="8"/>
  </si>
  <si>
    <t>義務教育費国庫負担金及び標準法実施等</t>
    <phoneticPr fontId="8"/>
  </si>
  <si>
    <t>海外子女教育活動の助成</t>
    <phoneticPr fontId="8"/>
  </si>
  <si>
    <t>(項)生涯学習振興費
(大事項)情報通信技術を活用した教育・学習の振興に必要な経費</t>
    <rPh sb="1" eb="2">
      <t>コウ</t>
    </rPh>
    <rPh sb="3" eb="5">
      <t>ショウガイ</t>
    </rPh>
    <rPh sb="5" eb="7">
      <t>ガクシュウ</t>
    </rPh>
    <rPh sb="7" eb="9">
      <t>シンコウ</t>
    </rPh>
    <rPh sb="9" eb="10">
      <t>ヒ</t>
    </rPh>
    <rPh sb="12" eb="13">
      <t>ダイ</t>
    </rPh>
    <rPh sb="13" eb="15">
      <t>ジコウ</t>
    </rPh>
    <rPh sb="16" eb="18">
      <t>ジョウホウ</t>
    </rPh>
    <rPh sb="18" eb="20">
      <t>ツウシン</t>
    </rPh>
    <rPh sb="20" eb="22">
      <t>ギジュツ</t>
    </rPh>
    <rPh sb="23" eb="25">
      <t>カツヨウ</t>
    </rPh>
    <rPh sb="27" eb="29">
      <t>キョウイク</t>
    </rPh>
    <rPh sb="30" eb="32">
      <t>ガクシュウ</t>
    </rPh>
    <rPh sb="33" eb="35">
      <t>シンコウ</t>
    </rPh>
    <rPh sb="36" eb="38">
      <t>ヒツヨウ</t>
    </rPh>
    <rPh sb="39" eb="41">
      <t>ケイヒ</t>
    </rPh>
    <phoneticPr fontId="8"/>
  </si>
  <si>
    <t>(項)独立行政法人国立科学博物館運営費
(大事項)独立行政法人国立科学博物館運営費交付金に必要な経費</t>
    <rPh sb="1" eb="2">
      <t>コウ</t>
    </rPh>
    <rPh sb="3" eb="5">
      <t>ドクリツ</t>
    </rPh>
    <rPh sb="5" eb="7">
      <t>ギョウセイ</t>
    </rPh>
    <rPh sb="7" eb="9">
      <t>ホウジン</t>
    </rPh>
    <rPh sb="9" eb="11">
      <t>コクリツ</t>
    </rPh>
    <rPh sb="11" eb="13">
      <t>カガク</t>
    </rPh>
    <rPh sb="13" eb="16">
      <t>ハクブツカン</t>
    </rPh>
    <rPh sb="16" eb="19">
      <t>ウンエイヒ</t>
    </rPh>
    <rPh sb="21" eb="22">
      <t>ダイ</t>
    </rPh>
    <rPh sb="22" eb="24">
      <t>ジコウ</t>
    </rPh>
    <rPh sb="25" eb="27">
      <t>ドクリツ</t>
    </rPh>
    <rPh sb="27" eb="29">
      <t>ギョウセイ</t>
    </rPh>
    <rPh sb="29" eb="31">
      <t>ホウジン</t>
    </rPh>
    <rPh sb="31" eb="33">
      <t>コクリツ</t>
    </rPh>
    <rPh sb="33" eb="35">
      <t>カガク</t>
    </rPh>
    <rPh sb="35" eb="38">
      <t>ハクブツカン</t>
    </rPh>
    <rPh sb="38" eb="41">
      <t>ウンエイヒ</t>
    </rPh>
    <rPh sb="41" eb="44">
      <t>コウフキン</t>
    </rPh>
    <rPh sb="45" eb="47">
      <t>ヒツヨウ</t>
    </rPh>
    <rPh sb="48" eb="50">
      <t>ケイヒ</t>
    </rPh>
    <phoneticPr fontId="8"/>
  </si>
  <si>
    <t>(項)文部科学本省施設費
(大事項)文部科学本省施設整備に必要な経費</t>
    <rPh sb="1" eb="2">
      <t>コウ</t>
    </rPh>
    <rPh sb="3" eb="5">
      <t>モンブ</t>
    </rPh>
    <rPh sb="5" eb="7">
      <t>カガク</t>
    </rPh>
    <rPh sb="7" eb="9">
      <t>ホンショウ</t>
    </rPh>
    <rPh sb="9" eb="12">
      <t>シセツヒ</t>
    </rPh>
    <rPh sb="14" eb="15">
      <t>ダイ</t>
    </rPh>
    <rPh sb="15" eb="17">
      <t>ジコウ</t>
    </rPh>
    <rPh sb="18" eb="20">
      <t>モンブ</t>
    </rPh>
    <rPh sb="20" eb="22">
      <t>カガク</t>
    </rPh>
    <rPh sb="22" eb="24">
      <t>ホンショウ</t>
    </rPh>
    <rPh sb="24" eb="26">
      <t>シセツ</t>
    </rPh>
    <rPh sb="26" eb="28">
      <t>セイビ</t>
    </rPh>
    <rPh sb="29" eb="31">
      <t>ヒツヨウ</t>
    </rPh>
    <rPh sb="32" eb="34">
      <t>ケイヒ</t>
    </rPh>
    <phoneticPr fontId="8"/>
  </si>
  <si>
    <t>国際業務研修の実施</t>
    <phoneticPr fontId="8"/>
  </si>
  <si>
    <t>国際文化ネットワークの構築及び文化多様性の保護・促進への対応</t>
    <rPh sb="21" eb="23">
      <t>ホゴ</t>
    </rPh>
    <rPh sb="24" eb="26">
      <t>ソクシン</t>
    </rPh>
    <rPh sb="28" eb="30">
      <t>タイオウ</t>
    </rPh>
    <phoneticPr fontId="8"/>
  </si>
  <si>
    <t>(項)科学技術・学術政策推進費
(大事項)産学官連携の推進及び地域科学技術の振興に必要な経費</t>
    <rPh sb="17" eb="19">
      <t>ダイジ</t>
    </rPh>
    <rPh sb="19" eb="20">
      <t>コウ</t>
    </rPh>
    <phoneticPr fontId="8"/>
  </si>
  <si>
    <t>日本私立学校振興・共済事業団補助（基礎年金等）</t>
    <rPh sb="17" eb="19">
      <t>キソ</t>
    </rPh>
    <rPh sb="19" eb="21">
      <t>ネンキン</t>
    </rPh>
    <rPh sb="21" eb="22">
      <t>トウ</t>
    </rPh>
    <phoneticPr fontId="8"/>
  </si>
  <si>
    <t>(項)研究開発推進費
(大事項)情報通信分野の研究開発の推進に必要な経費</t>
    <phoneticPr fontId="8"/>
  </si>
  <si>
    <t>教育改革の総合的推進に関する調査研究</t>
    <rPh sb="0" eb="2">
      <t>キョウイク</t>
    </rPh>
    <rPh sb="2" eb="4">
      <t>カイカク</t>
    </rPh>
    <rPh sb="5" eb="8">
      <t>ソウゴウテキ</t>
    </rPh>
    <rPh sb="8" eb="10">
      <t>スイシン</t>
    </rPh>
    <rPh sb="11" eb="12">
      <t>カン</t>
    </rPh>
    <rPh sb="14" eb="16">
      <t>チョウサ</t>
    </rPh>
    <rPh sb="16" eb="18">
      <t>ケンキュウ</t>
    </rPh>
    <phoneticPr fontId="8"/>
  </si>
  <si>
    <t>文化遺産を活かした地域活性化事業</t>
    <rPh sb="0" eb="4">
      <t>ブンカイサン</t>
    </rPh>
    <rPh sb="5" eb="6">
      <t>イ</t>
    </rPh>
    <rPh sb="9" eb="11">
      <t>チイキ</t>
    </rPh>
    <rPh sb="11" eb="14">
      <t>カッセイカ</t>
    </rPh>
    <rPh sb="14" eb="16">
      <t>ジギョウ</t>
    </rPh>
    <phoneticPr fontId="8"/>
  </si>
  <si>
    <t>補習等のための指導員等派遣事業</t>
    <rPh sb="0" eb="2">
      <t>ホシュウ</t>
    </rPh>
    <rPh sb="2" eb="3">
      <t>トウ</t>
    </rPh>
    <rPh sb="7" eb="10">
      <t>シドウイン</t>
    </rPh>
    <rPh sb="10" eb="11">
      <t>トウ</t>
    </rPh>
    <rPh sb="11" eb="13">
      <t>ハケン</t>
    </rPh>
    <rPh sb="13" eb="15">
      <t>ジギョウ</t>
    </rPh>
    <phoneticPr fontId="8"/>
  </si>
  <si>
    <t>行政事業レビュー推進チームの所見</t>
    <rPh sb="0" eb="2">
      <t>ギョウセイ</t>
    </rPh>
    <rPh sb="2" eb="4">
      <t>ジギョウ</t>
    </rPh>
    <rPh sb="8" eb="10">
      <t>スイシン</t>
    </rPh>
    <rPh sb="14" eb="16">
      <t>ショケン</t>
    </rPh>
    <phoneticPr fontId="8"/>
  </si>
  <si>
    <t>当初予算額</t>
    <rPh sb="0" eb="2">
      <t>トウショ</t>
    </rPh>
    <rPh sb="2" eb="5">
      <t>ヨサンガク</t>
    </rPh>
    <phoneticPr fontId="8"/>
  </si>
  <si>
    <t>平成26年度</t>
    <rPh sb="0" eb="2">
      <t>ヘイセイ</t>
    </rPh>
    <rPh sb="4" eb="6">
      <t>ネンド</t>
    </rPh>
    <phoneticPr fontId="8"/>
  </si>
  <si>
    <t>要求額</t>
    <rPh sb="0" eb="3">
      <t>ヨウキュウガク</t>
    </rPh>
    <phoneticPr fontId="8"/>
  </si>
  <si>
    <t>Ｂ</t>
    <phoneticPr fontId="8"/>
  </si>
  <si>
    <t>評価結果</t>
    <rPh sb="0" eb="2">
      <t>ヒョウカ</t>
    </rPh>
    <rPh sb="2" eb="4">
      <t>ケッカ</t>
    </rPh>
    <phoneticPr fontId="8"/>
  </si>
  <si>
    <t>文化功労者年金の支給に必要な経費</t>
    <phoneticPr fontId="8"/>
  </si>
  <si>
    <t>国連大学の施設整備</t>
  </si>
  <si>
    <t>(項)初等中等教育等振興費
(大事項)確かな学力の育成に必要な経費</t>
  </si>
  <si>
    <t>(項)日本学士院施設費
(大事項)日本学士院施設整備に必要な経費</t>
    <phoneticPr fontId="8"/>
  </si>
  <si>
    <t>地域スポーツとトップスポーツの好循環推進プロジェクト</t>
    <rPh sb="0" eb="2">
      <t>チイキ</t>
    </rPh>
    <rPh sb="15" eb="18">
      <t>コウジュンカン</t>
    </rPh>
    <rPh sb="18" eb="20">
      <t>スイシン</t>
    </rPh>
    <phoneticPr fontId="8"/>
  </si>
  <si>
    <t>国際競技大会情報ネットワーク形成支援事業</t>
    <rPh sb="0" eb="2">
      <t>コクサイ</t>
    </rPh>
    <rPh sb="2" eb="4">
      <t>キョウギ</t>
    </rPh>
    <rPh sb="4" eb="6">
      <t>タイカイ</t>
    </rPh>
    <rPh sb="6" eb="8">
      <t>ジョウホウ</t>
    </rPh>
    <rPh sb="14" eb="16">
      <t>ケイセイ</t>
    </rPh>
    <rPh sb="16" eb="18">
      <t>シエン</t>
    </rPh>
    <rPh sb="18" eb="20">
      <t>ジギョウ</t>
    </rPh>
    <phoneticPr fontId="8"/>
  </si>
  <si>
    <t>高等学校等の新たな教育改革に向けた調査研究事業</t>
    <rPh sb="0" eb="2">
      <t>コウトウ</t>
    </rPh>
    <rPh sb="2" eb="4">
      <t>ガッコウ</t>
    </rPh>
    <rPh sb="4" eb="5">
      <t>トウ</t>
    </rPh>
    <rPh sb="6" eb="7">
      <t>アラ</t>
    </rPh>
    <rPh sb="9" eb="11">
      <t>キョウイク</t>
    </rPh>
    <rPh sb="11" eb="13">
      <t>カイカク</t>
    </rPh>
    <rPh sb="14" eb="15">
      <t>ム</t>
    </rPh>
    <rPh sb="17" eb="19">
      <t>チョウサ</t>
    </rPh>
    <rPh sb="19" eb="21">
      <t>ケンキュウ</t>
    </rPh>
    <rPh sb="21" eb="23">
      <t>ジギョウ</t>
    </rPh>
    <phoneticPr fontId="8"/>
  </si>
  <si>
    <t>(項)研究開発推進費
(大事項)核融合分野の研究開発の推進等に必要な経費</t>
    <rPh sb="1" eb="2">
      <t>コウ</t>
    </rPh>
    <rPh sb="3" eb="7">
      <t>ケンキュウカイハツ</t>
    </rPh>
    <rPh sb="7" eb="10">
      <t>スイシンヒ</t>
    </rPh>
    <rPh sb="12" eb="13">
      <t>ダイ</t>
    </rPh>
    <rPh sb="13" eb="15">
      <t>ジコウ</t>
    </rPh>
    <rPh sb="16" eb="19">
      <t>カクユウゴウ</t>
    </rPh>
    <rPh sb="19" eb="21">
      <t>ブンヤ</t>
    </rPh>
    <rPh sb="22" eb="24">
      <t>ケンキュウ</t>
    </rPh>
    <rPh sb="24" eb="26">
      <t>カイハツ</t>
    </rPh>
    <rPh sb="27" eb="29">
      <t>スイシン</t>
    </rPh>
    <rPh sb="29" eb="30">
      <t>トウ</t>
    </rPh>
    <rPh sb="31" eb="33">
      <t>ヒツヨウ</t>
    </rPh>
    <rPh sb="34" eb="36">
      <t>ケイヒ</t>
    </rPh>
    <phoneticPr fontId="8"/>
  </si>
  <si>
    <t>日本海溝海底地震津波観測網の整備</t>
    <rPh sb="0" eb="2">
      <t>ニホン</t>
    </rPh>
    <rPh sb="2" eb="4">
      <t>カイコウ</t>
    </rPh>
    <rPh sb="4" eb="6">
      <t>カイテイ</t>
    </rPh>
    <rPh sb="6" eb="8">
      <t>ジシン</t>
    </rPh>
    <rPh sb="8" eb="10">
      <t>ツナミ</t>
    </rPh>
    <rPh sb="10" eb="12">
      <t>カンソク</t>
    </rPh>
    <rPh sb="12" eb="13">
      <t>モウ</t>
    </rPh>
    <rPh sb="14" eb="16">
      <t>セイビ</t>
    </rPh>
    <phoneticPr fontId="8"/>
  </si>
  <si>
    <t>委託
調査</t>
    <rPh sb="0" eb="2">
      <t>イタク</t>
    </rPh>
    <rPh sb="3" eb="5">
      <t>チョウサ</t>
    </rPh>
    <phoneticPr fontId="8"/>
  </si>
  <si>
    <t>補助
金等</t>
    <rPh sb="0" eb="2">
      <t>ホジョ</t>
    </rPh>
    <rPh sb="3" eb="4">
      <t>キン</t>
    </rPh>
    <rPh sb="4" eb="5">
      <t>トウ</t>
    </rPh>
    <phoneticPr fontId="8"/>
  </si>
  <si>
    <t>基金</t>
    <rPh sb="0" eb="2">
      <t>キキン</t>
    </rPh>
    <phoneticPr fontId="8"/>
  </si>
  <si>
    <t>東北メディカル・メガバンク</t>
    <rPh sb="0" eb="2">
      <t>トウホク</t>
    </rPh>
    <phoneticPr fontId="8"/>
  </si>
  <si>
    <t>創薬等ライフサイエンス研究支援基盤事業</t>
    <phoneticPr fontId="8"/>
  </si>
  <si>
    <t>体育・保健体育デジタル教材の作成</t>
    <phoneticPr fontId="8"/>
  </si>
  <si>
    <t>○</t>
    <phoneticPr fontId="8"/>
  </si>
  <si>
    <t>文化財建造物等を活用した地域活性化事業</t>
    <rPh sb="3" eb="6">
      <t>ケンゾウブツ</t>
    </rPh>
    <rPh sb="6" eb="7">
      <t>トウ</t>
    </rPh>
    <rPh sb="8" eb="10">
      <t>カツヨウ</t>
    </rPh>
    <rPh sb="12" eb="14">
      <t>チイキ</t>
    </rPh>
    <rPh sb="14" eb="17">
      <t>カッセイカ</t>
    </rPh>
    <rPh sb="17" eb="19">
      <t>ジギョウ</t>
    </rPh>
    <phoneticPr fontId="8"/>
  </si>
  <si>
    <t>地域の特性を活かした史跡等総合活用支援推進事業</t>
    <rPh sb="0" eb="2">
      <t>チイキ</t>
    </rPh>
    <rPh sb="3" eb="5">
      <t>トクセイ</t>
    </rPh>
    <rPh sb="6" eb="7">
      <t>イ</t>
    </rPh>
    <rPh sb="10" eb="12">
      <t>シセキ</t>
    </rPh>
    <rPh sb="12" eb="13">
      <t>トウ</t>
    </rPh>
    <rPh sb="13" eb="15">
      <t>ソウゴウ</t>
    </rPh>
    <rPh sb="15" eb="17">
      <t>カツヨウ</t>
    </rPh>
    <rPh sb="17" eb="19">
      <t>シエン</t>
    </rPh>
    <rPh sb="19" eb="21">
      <t>スイシン</t>
    </rPh>
    <rPh sb="21" eb="23">
      <t>ジギョウ</t>
    </rPh>
    <phoneticPr fontId="8"/>
  </si>
  <si>
    <t>海洋鉱物資源探査技術高度化</t>
    <rPh sb="2" eb="4">
      <t>コウブツ</t>
    </rPh>
    <rPh sb="4" eb="6">
      <t>シゲン</t>
    </rPh>
    <rPh sb="6" eb="8">
      <t>タンサ</t>
    </rPh>
    <rPh sb="8" eb="10">
      <t>ギジュツ</t>
    </rPh>
    <rPh sb="10" eb="13">
      <t>コウドカ</t>
    </rPh>
    <phoneticPr fontId="8"/>
  </si>
  <si>
    <t>海洋生物資源確保技術高度化</t>
    <rPh sb="0" eb="2">
      <t>カイヨウ</t>
    </rPh>
    <rPh sb="2" eb="4">
      <t>セイブツ</t>
    </rPh>
    <rPh sb="4" eb="6">
      <t>シゲン</t>
    </rPh>
    <rPh sb="6" eb="8">
      <t>カクホ</t>
    </rPh>
    <rPh sb="8" eb="10">
      <t>ギジュツ</t>
    </rPh>
    <rPh sb="10" eb="13">
      <t>コウドカ</t>
    </rPh>
    <phoneticPr fontId="8"/>
  </si>
  <si>
    <t>(項)研究開発推進費
(大事項)核融合分野の研究開発の推進等に必要な経費</t>
    <rPh sb="1" eb="2">
      <t>コウ</t>
    </rPh>
    <rPh sb="3" eb="7">
      <t>ケンキュウカイハツ</t>
    </rPh>
    <rPh sb="7" eb="10">
      <t>スイシンヒ</t>
    </rPh>
    <rPh sb="12" eb="13">
      <t>ダイ</t>
    </rPh>
    <rPh sb="13" eb="15">
      <t>ジコウ</t>
    </rPh>
    <rPh sb="16" eb="19">
      <t>カクユウゴウ</t>
    </rPh>
    <rPh sb="19" eb="21">
      <t>ブンヤ</t>
    </rPh>
    <rPh sb="22" eb="26">
      <t>ケンキュウカイハツ</t>
    </rPh>
    <rPh sb="27" eb="29">
      <t>スイシン</t>
    </rPh>
    <rPh sb="29" eb="30">
      <t>トウ</t>
    </rPh>
    <rPh sb="31" eb="33">
      <t>ヒツヨウ</t>
    </rPh>
    <rPh sb="34" eb="36">
      <t>ケイヒ</t>
    </rPh>
    <phoneticPr fontId="8"/>
  </si>
  <si>
    <t>海洋鉱物資源広域探査システム開発</t>
    <rPh sb="0" eb="2">
      <t>カイヨウ</t>
    </rPh>
    <rPh sb="2" eb="4">
      <t>コウブツ</t>
    </rPh>
    <rPh sb="4" eb="6">
      <t>シゲン</t>
    </rPh>
    <rPh sb="6" eb="8">
      <t>コウイキ</t>
    </rPh>
    <rPh sb="8" eb="10">
      <t>タンサ</t>
    </rPh>
    <rPh sb="14" eb="16">
      <t>カイハツ</t>
    </rPh>
    <phoneticPr fontId="8"/>
  </si>
  <si>
    <t>(項)研究開発推進費
(大事項)海洋分野の研究開発の推進に必要な経費</t>
    <rPh sb="1" eb="2">
      <t>コウ</t>
    </rPh>
    <rPh sb="3" eb="5">
      <t>ケンキュウ</t>
    </rPh>
    <rPh sb="5" eb="7">
      <t>カイハツ</t>
    </rPh>
    <rPh sb="7" eb="9">
      <t>スイシン</t>
    </rPh>
    <rPh sb="9" eb="10">
      <t>ヒ</t>
    </rPh>
    <rPh sb="12" eb="13">
      <t>ダイ</t>
    </rPh>
    <rPh sb="13" eb="15">
      <t>ジコウ</t>
    </rPh>
    <rPh sb="16" eb="18">
      <t>カイヨウ</t>
    </rPh>
    <rPh sb="18" eb="20">
      <t>ブンヤ</t>
    </rPh>
    <rPh sb="21" eb="23">
      <t>ケンキュウ</t>
    </rPh>
    <rPh sb="23" eb="25">
      <t>カイハツ</t>
    </rPh>
    <rPh sb="26" eb="28">
      <t>スイシン</t>
    </rPh>
    <rPh sb="29" eb="31">
      <t>ヒツヨウ</t>
    </rPh>
    <rPh sb="32" eb="34">
      <t>ケイヒ</t>
    </rPh>
    <phoneticPr fontId="8"/>
  </si>
  <si>
    <t>日米教育交流の推進</t>
    <rPh sb="0" eb="2">
      <t>ニチベイ</t>
    </rPh>
    <rPh sb="2" eb="4">
      <t>キョウイク</t>
    </rPh>
    <rPh sb="4" eb="6">
      <t>コウリュウ</t>
    </rPh>
    <rPh sb="7" eb="9">
      <t>スイシン</t>
    </rPh>
    <phoneticPr fontId="8"/>
  </si>
  <si>
    <t>博士課程教育リーディングプログラム</t>
    <rPh sb="0" eb="2">
      <t>ハカセ</t>
    </rPh>
    <rPh sb="2" eb="4">
      <t>カテイ</t>
    </rPh>
    <rPh sb="4" eb="6">
      <t>キョウイク</t>
    </rPh>
    <phoneticPr fontId="8"/>
  </si>
  <si>
    <t>学校安全推進事業</t>
    <rPh sb="6" eb="8">
      <t>ジギョウ</t>
    </rPh>
    <phoneticPr fontId="8"/>
  </si>
  <si>
    <t>幅広いアプローチ（ＢＡ）活動の推進に必要な経費（復興関連事業）</t>
    <rPh sb="0" eb="2">
      <t>ハバヒロ</t>
    </rPh>
    <rPh sb="12" eb="14">
      <t>カツドウ</t>
    </rPh>
    <rPh sb="15" eb="17">
      <t>スイシン</t>
    </rPh>
    <rPh sb="18" eb="20">
      <t>ヒツヨウ</t>
    </rPh>
    <rPh sb="21" eb="23">
      <t>ケイヒ</t>
    </rPh>
    <phoneticPr fontId="8"/>
  </si>
  <si>
    <t>放射線利用技術等国際交流事業委託費</t>
    <rPh sb="7" eb="8">
      <t>トウ</t>
    </rPh>
    <rPh sb="8" eb="10">
      <t>コクサイ</t>
    </rPh>
    <rPh sb="10" eb="12">
      <t>コウリュウ</t>
    </rPh>
    <rPh sb="12" eb="14">
      <t>ジギョウ</t>
    </rPh>
    <rPh sb="14" eb="16">
      <t>イタク</t>
    </rPh>
    <rPh sb="16" eb="17">
      <t>ヒ</t>
    </rPh>
    <phoneticPr fontId="8"/>
  </si>
  <si>
    <t>核燃料サイクル関係推進調整等交付金</t>
    <rPh sb="0" eb="3">
      <t>カクネンリョウ</t>
    </rPh>
    <rPh sb="7" eb="9">
      <t>カンケイ</t>
    </rPh>
    <rPh sb="9" eb="11">
      <t>スイシン</t>
    </rPh>
    <rPh sb="11" eb="13">
      <t>チョウセイ</t>
    </rPh>
    <rPh sb="13" eb="14">
      <t>トウ</t>
    </rPh>
    <rPh sb="14" eb="17">
      <t>コウフキン</t>
    </rPh>
    <phoneticPr fontId="8"/>
  </si>
  <si>
    <t>スポーツ施設等安全管理推進事業</t>
    <rPh sb="4" eb="6">
      <t>シセツ</t>
    </rPh>
    <rPh sb="6" eb="7">
      <t>トウ</t>
    </rPh>
    <rPh sb="7" eb="9">
      <t>アンゼン</t>
    </rPh>
    <rPh sb="9" eb="11">
      <t>カンリ</t>
    </rPh>
    <rPh sb="11" eb="13">
      <t>スイシン</t>
    </rPh>
    <rPh sb="13" eb="15">
      <t>ジギョウ</t>
    </rPh>
    <phoneticPr fontId="8"/>
  </si>
  <si>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6">
      <t>ダイ</t>
    </rPh>
    <rPh sb="16" eb="18">
      <t>ジコウ</t>
    </rPh>
    <rPh sb="19" eb="21">
      <t>ガイコク</t>
    </rPh>
    <rPh sb="21" eb="22">
      <t>ジン</t>
    </rPh>
    <rPh sb="22" eb="26">
      <t>リュウガクセイナド</t>
    </rPh>
    <rPh sb="27" eb="29">
      <t>ヒツヨウ</t>
    </rPh>
    <rPh sb="30" eb="32">
      <t>ケイヒ</t>
    </rPh>
    <phoneticPr fontId="8"/>
  </si>
  <si>
    <t>エネルギー対策特別会計電源開発促進勘定</t>
  </si>
  <si>
    <t>Ｘ線自由電子レーザー施設（ＳＡＣＬＡ）の共用</t>
    <rPh sb="1" eb="2">
      <t>セン</t>
    </rPh>
    <rPh sb="2" eb="4">
      <t>ジユウ</t>
    </rPh>
    <rPh sb="4" eb="6">
      <t>デンシ</t>
    </rPh>
    <rPh sb="10" eb="12">
      <t>シセツ</t>
    </rPh>
    <rPh sb="20" eb="22">
      <t>キョウヨウ</t>
    </rPh>
    <phoneticPr fontId="8"/>
  </si>
  <si>
    <t>選定理由</t>
    <rPh sb="0" eb="2">
      <t>センテイ</t>
    </rPh>
    <rPh sb="2" eb="4">
      <t>リユウ</t>
    </rPh>
    <phoneticPr fontId="8"/>
  </si>
  <si>
    <t>　</t>
  </si>
  <si>
    <t>○</t>
  </si>
  <si>
    <t>その他</t>
  </si>
  <si>
    <t>前年度新規</t>
  </si>
  <si>
    <t xml:space="preserve">最終実施年度 </t>
  </si>
  <si>
    <t>広報・調査等交付金</t>
    <rPh sb="3" eb="5">
      <t>チョウサ</t>
    </rPh>
    <rPh sb="5" eb="6">
      <t>トウ</t>
    </rPh>
    <phoneticPr fontId="8"/>
  </si>
  <si>
    <t>国連ジュニアスポーツリーダー研修事業</t>
    <rPh sb="0" eb="2">
      <t>コクレン</t>
    </rPh>
    <rPh sb="14" eb="16">
      <t>ケンシュウ</t>
    </rPh>
    <rPh sb="16" eb="18">
      <t>ジギョウ</t>
    </rPh>
    <phoneticPr fontId="7"/>
  </si>
  <si>
    <t>(項)科学技術・学術政策推進費
(大事項)科学技術システム改革に必要な経費</t>
    <rPh sb="1" eb="2">
      <t>コウ</t>
    </rPh>
    <rPh sb="3" eb="5">
      <t>カガク</t>
    </rPh>
    <rPh sb="4" eb="5">
      <t>ガク</t>
    </rPh>
    <rPh sb="5" eb="7">
      <t>ギジュツ</t>
    </rPh>
    <rPh sb="8" eb="10">
      <t>ガクジュツ</t>
    </rPh>
    <rPh sb="10" eb="12">
      <t>セイサク</t>
    </rPh>
    <rPh sb="12" eb="15">
      <t>スイシンヒ</t>
    </rPh>
    <rPh sb="17" eb="19">
      <t>ダイジ</t>
    </rPh>
    <rPh sb="19" eb="20">
      <t>コウ</t>
    </rPh>
    <rPh sb="21" eb="23">
      <t>カガク</t>
    </rPh>
    <rPh sb="23" eb="25">
      <t>ギジュツ</t>
    </rPh>
    <rPh sb="29" eb="31">
      <t>カイカク</t>
    </rPh>
    <rPh sb="32" eb="34">
      <t>ヒツヨウ</t>
    </rPh>
    <rPh sb="35" eb="37">
      <t>ケイヒ</t>
    </rPh>
    <phoneticPr fontId="8"/>
  </si>
  <si>
    <t>原子力平和利用確保調査委託費</t>
    <rPh sb="0" eb="3">
      <t>ゲンシリョク</t>
    </rPh>
    <rPh sb="3" eb="5">
      <t>ヘイワ</t>
    </rPh>
    <rPh sb="5" eb="7">
      <t>リヨウ</t>
    </rPh>
    <rPh sb="7" eb="9">
      <t>カクホ</t>
    </rPh>
    <rPh sb="9" eb="11">
      <t>チョウサ</t>
    </rPh>
    <rPh sb="11" eb="13">
      <t>イタク</t>
    </rPh>
    <rPh sb="13" eb="14">
      <t>ヒ</t>
    </rPh>
    <phoneticPr fontId="15"/>
  </si>
  <si>
    <t>原子力発電施設等研修事業費補助金</t>
    <phoneticPr fontId="8"/>
  </si>
  <si>
    <t>原子力・エネルギー教育支援事業交付金</t>
    <phoneticPr fontId="8"/>
  </si>
  <si>
    <t>科学技術・学術政策研究所</t>
    <rPh sb="0" eb="2">
      <t>カガク</t>
    </rPh>
    <rPh sb="2" eb="4">
      <t>ギジュツ</t>
    </rPh>
    <rPh sb="5" eb="7">
      <t>ガクジュツ</t>
    </rPh>
    <rPh sb="7" eb="9">
      <t>セイサク</t>
    </rPh>
    <rPh sb="9" eb="12">
      <t>ケンキュウジョ</t>
    </rPh>
    <phoneticPr fontId="8"/>
  </si>
  <si>
    <t>(項)生涯学習振興費
(大事項)生涯を通じた学習機会の拡大に必要な経費</t>
    <rPh sb="1" eb="2">
      <t>コウ</t>
    </rPh>
    <rPh sb="3" eb="5">
      <t>ショウガイ</t>
    </rPh>
    <rPh sb="5" eb="7">
      <t>ガクシュウ</t>
    </rPh>
    <rPh sb="7" eb="9">
      <t>シンコウ</t>
    </rPh>
    <rPh sb="9" eb="10">
      <t>ヒ</t>
    </rPh>
    <rPh sb="12" eb="14">
      <t>ダイジ</t>
    </rPh>
    <rPh sb="14" eb="15">
      <t>コウ</t>
    </rPh>
    <rPh sb="16" eb="18">
      <t>ショウガイ</t>
    </rPh>
    <rPh sb="19" eb="20">
      <t>ツウ</t>
    </rPh>
    <rPh sb="22" eb="24">
      <t>ガクシュウ</t>
    </rPh>
    <rPh sb="24" eb="26">
      <t>キカイ</t>
    </rPh>
    <rPh sb="27" eb="29">
      <t>カクダイ</t>
    </rPh>
    <rPh sb="30" eb="32">
      <t>ヒツヨウ</t>
    </rPh>
    <rPh sb="33" eb="35">
      <t>ケイヒ</t>
    </rPh>
    <phoneticPr fontId="8"/>
  </si>
  <si>
    <t>(項)研究開発推進費
(大事項)核融合分野の研究開発の推進等に必要な経費
(項)独立行政法人日本原子力研究開発機構施設整備費
(大事項)独立行政法人日本原子力研究開発機構核融合研究開発施設整備に必要な経費</t>
    <rPh sb="1" eb="2">
      <t>コウ</t>
    </rPh>
    <rPh sb="3" eb="7">
      <t>ケンキュウカイハツ</t>
    </rPh>
    <rPh sb="7" eb="10">
      <t>スイシンヒ</t>
    </rPh>
    <rPh sb="12" eb="13">
      <t>ダイ</t>
    </rPh>
    <rPh sb="13" eb="15">
      <t>ジコウ</t>
    </rPh>
    <rPh sb="16" eb="19">
      <t>カクユウゴウ</t>
    </rPh>
    <rPh sb="19" eb="21">
      <t>ブンヤ</t>
    </rPh>
    <rPh sb="22" eb="26">
      <t>ケンキュウカイハツ</t>
    </rPh>
    <rPh sb="27" eb="29">
      <t>スイシン</t>
    </rPh>
    <rPh sb="29" eb="30">
      <t>トウ</t>
    </rPh>
    <rPh sb="31" eb="33">
      <t>ヒツヨウ</t>
    </rPh>
    <rPh sb="34" eb="36">
      <t>ケイヒ</t>
    </rPh>
    <rPh sb="38" eb="39">
      <t>コウ</t>
    </rPh>
    <rPh sb="40" eb="42">
      <t>ドクリツ</t>
    </rPh>
    <rPh sb="42" eb="44">
      <t>ギョウセイ</t>
    </rPh>
    <rPh sb="44" eb="46">
      <t>ホウジン</t>
    </rPh>
    <rPh sb="46" eb="48">
      <t>ニホン</t>
    </rPh>
    <rPh sb="48" eb="51">
      <t>ゲンシリョク</t>
    </rPh>
    <rPh sb="51" eb="53">
      <t>ケンキュウ</t>
    </rPh>
    <rPh sb="53" eb="55">
      <t>カイハツ</t>
    </rPh>
    <rPh sb="55" eb="57">
      <t>キコウ</t>
    </rPh>
    <rPh sb="57" eb="59">
      <t>シセツ</t>
    </rPh>
    <rPh sb="59" eb="62">
      <t>セイビヒ</t>
    </rPh>
    <rPh sb="64" eb="65">
      <t>ダイ</t>
    </rPh>
    <rPh sb="65" eb="67">
      <t>ジコウ</t>
    </rPh>
    <rPh sb="68" eb="70">
      <t>ドクリツ</t>
    </rPh>
    <rPh sb="70" eb="72">
      <t>ギョウセイ</t>
    </rPh>
    <rPh sb="72" eb="74">
      <t>ホウジン</t>
    </rPh>
    <rPh sb="74" eb="76">
      <t>ニホン</t>
    </rPh>
    <rPh sb="76" eb="79">
      <t>ゲンシリョク</t>
    </rPh>
    <rPh sb="79" eb="81">
      <t>ケンキュウ</t>
    </rPh>
    <rPh sb="81" eb="83">
      <t>カイハツ</t>
    </rPh>
    <rPh sb="83" eb="85">
      <t>キコウ</t>
    </rPh>
    <rPh sb="85" eb="88">
      <t>カクユウゴウ</t>
    </rPh>
    <rPh sb="88" eb="90">
      <t>ケンキュウ</t>
    </rPh>
    <rPh sb="90" eb="92">
      <t>カイハツ</t>
    </rPh>
    <rPh sb="92" eb="94">
      <t>シセツ</t>
    </rPh>
    <rPh sb="94" eb="96">
      <t>セイビ</t>
    </rPh>
    <rPh sb="97" eb="99">
      <t>ヒツヨウ</t>
    </rPh>
    <rPh sb="100" eb="102">
      <t>ケイヒ</t>
    </rPh>
    <phoneticPr fontId="8"/>
  </si>
  <si>
    <t>(項)研究開発推進費
(大事項)核融合分野の研究開発の推進に必要な経費
(項)独立行政法人日本原子力研究開発機構施設整備費
(大事項)独立行政法人日本原子力研究開発機構核融合研究開発施設整備に必要な経費</t>
    <rPh sb="1" eb="2">
      <t>コウ</t>
    </rPh>
    <rPh sb="3" eb="7">
      <t>ケンキュウカイハツ</t>
    </rPh>
    <rPh sb="7" eb="10">
      <t>スイシンヒ</t>
    </rPh>
    <rPh sb="12" eb="13">
      <t>ダイ</t>
    </rPh>
    <rPh sb="13" eb="15">
      <t>ジコウ</t>
    </rPh>
    <rPh sb="16" eb="19">
      <t>カクユウゴウ</t>
    </rPh>
    <rPh sb="19" eb="21">
      <t>ブンヤ</t>
    </rPh>
    <rPh sb="22" eb="26">
      <t>ケンキュウカイハツ</t>
    </rPh>
    <rPh sb="27" eb="29">
      <t>スイシン</t>
    </rPh>
    <rPh sb="30" eb="32">
      <t>ヒツヨウ</t>
    </rPh>
    <rPh sb="33" eb="35">
      <t>ケイヒ</t>
    </rPh>
    <phoneticPr fontId="8"/>
  </si>
  <si>
    <t>グローバル人材の育成に向けたESDの推進</t>
    <rPh sb="5" eb="7">
      <t>ジンザイ</t>
    </rPh>
    <rPh sb="8" eb="10">
      <t>イクセイ</t>
    </rPh>
    <rPh sb="11" eb="12">
      <t>ム</t>
    </rPh>
    <rPh sb="18" eb="20">
      <t>スイシン</t>
    </rPh>
    <phoneticPr fontId="8"/>
  </si>
  <si>
    <t>日本人の海外留学促進事業</t>
    <rPh sb="0" eb="3">
      <t>ニホンジン</t>
    </rPh>
    <rPh sb="4" eb="6">
      <t>カイガイ</t>
    </rPh>
    <rPh sb="6" eb="8">
      <t>リュウガク</t>
    </rPh>
    <rPh sb="8" eb="10">
      <t>ソクシン</t>
    </rPh>
    <rPh sb="10" eb="12">
      <t>ジギョウ</t>
    </rPh>
    <phoneticPr fontId="8"/>
  </si>
  <si>
    <t>留学コーディネーター配置事業</t>
    <rPh sb="0" eb="2">
      <t>リュウガク</t>
    </rPh>
    <rPh sb="10" eb="12">
      <t>ハイチ</t>
    </rPh>
    <rPh sb="12" eb="14">
      <t>ジギョウ</t>
    </rPh>
    <phoneticPr fontId="8"/>
  </si>
  <si>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8"/>
  </si>
  <si>
    <t>芸術文化の世界への発信と新たな展開</t>
    <rPh sb="0" eb="2">
      <t>ゲイジュツ</t>
    </rPh>
    <rPh sb="2" eb="4">
      <t>ブンカ</t>
    </rPh>
    <rPh sb="5" eb="7">
      <t>セカイ</t>
    </rPh>
    <rPh sb="9" eb="11">
      <t>ハッシン</t>
    </rPh>
    <rPh sb="12" eb="13">
      <t>アラ</t>
    </rPh>
    <rPh sb="15" eb="17">
      <t>テンカイ</t>
    </rPh>
    <phoneticPr fontId="8"/>
  </si>
  <si>
    <t>伝統文化親子教室事業</t>
    <rPh sb="0" eb="2">
      <t>デントウ</t>
    </rPh>
    <rPh sb="2" eb="4">
      <t>ブンカ</t>
    </rPh>
    <rPh sb="4" eb="6">
      <t>オヤコ</t>
    </rPh>
    <rPh sb="6" eb="8">
      <t>キョウシツ</t>
    </rPh>
    <rPh sb="8" eb="10">
      <t>ジギョウ</t>
    </rPh>
    <phoneticPr fontId="8"/>
  </si>
  <si>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8"/>
  </si>
  <si>
    <t>障害者のスポーツ参加における安全確保に関する調査研究</t>
    <rPh sb="0" eb="3">
      <t>ショウガイシャ</t>
    </rPh>
    <rPh sb="8" eb="10">
      <t>サンカ</t>
    </rPh>
    <rPh sb="14" eb="16">
      <t>アンゼン</t>
    </rPh>
    <rPh sb="16" eb="18">
      <t>カクホ</t>
    </rPh>
    <rPh sb="19" eb="20">
      <t>カン</t>
    </rPh>
    <rPh sb="22" eb="24">
      <t>チョウサ</t>
    </rPh>
    <rPh sb="24" eb="26">
      <t>ケンキュウ</t>
    </rPh>
    <phoneticPr fontId="8"/>
  </si>
  <si>
    <t>スポーツにおけるボランティア活動活性化のための調査研究</t>
    <rPh sb="14" eb="16">
      <t>カツドウ</t>
    </rPh>
    <rPh sb="16" eb="19">
      <t>カッセイカ</t>
    </rPh>
    <rPh sb="23" eb="25">
      <t>チョウサ</t>
    </rPh>
    <rPh sb="25" eb="27">
      <t>ケンキュウ</t>
    </rPh>
    <phoneticPr fontId="8"/>
  </si>
  <si>
    <t>コーチング・イノベーション推進事業</t>
    <rPh sb="13" eb="15">
      <t>スイシン</t>
    </rPh>
    <rPh sb="15" eb="17">
      <t>ジギョウ</t>
    </rPh>
    <phoneticPr fontId="8"/>
  </si>
  <si>
    <t>幼児期の運動に関する指導参考資料作成事業</t>
    <rPh sb="0" eb="3">
      <t>ヨウジキ</t>
    </rPh>
    <rPh sb="4" eb="6">
      <t>ウンドウ</t>
    </rPh>
    <rPh sb="7" eb="8">
      <t>カン</t>
    </rPh>
    <rPh sb="10" eb="12">
      <t>シドウ</t>
    </rPh>
    <rPh sb="12" eb="14">
      <t>サンコウ</t>
    </rPh>
    <rPh sb="14" eb="16">
      <t>シリョウ</t>
    </rPh>
    <rPh sb="16" eb="18">
      <t>サクセイ</t>
    </rPh>
    <rPh sb="18" eb="20">
      <t>ジギョウ</t>
    </rPh>
    <phoneticPr fontId="8"/>
  </si>
  <si>
    <t>運動部活動指導の工夫・改善支援事業</t>
    <rPh sb="0" eb="2">
      <t>ウンドウ</t>
    </rPh>
    <rPh sb="2" eb="3">
      <t>ブ</t>
    </rPh>
    <rPh sb="3" eb="5">
      <t>カツドウ</t>
    </rPh>
    <rPh sb="5" eb="7">
      <t>シドウ</t>
    </rPh>
    <rPh sb="8" eb="10">
      <t>クフウ</t>
    </rPh>
    <rPh sb="11" eb="13">
      <t>カイゼン</t>
    </rPh>
    <rPh sb="13" eb="15">
      <t>シエン</t>
    </rPh>
    <rPh sb="15" eb="17">
      <t>ジギョウ</t>
    </rPh>
    <phoneticPr fontId="8"/>
  </si>
  <si>
    <t>放射性廃棄物減容化研究開発の推進</t>
    <rPh sb="0" eb="3">
      <t>ホウシャセイ</t>
    </rPh>
    <rPh sb="3" eb="6">
      <t>ハイキブツ</t>
    </rPh>
    <rPh sb="6" eb="9">
      <t>ゲンヨウカ</t>
    </rPh>
    <rPh sb="9" eb="11">
      <t>ケンキュウ</t>
    </rPh>
    <rPh sb="11" eb="13">
      <t>カイハツ</t>
    </rPh>
    <rPh sb="14" eb="16">
      <t>スイシン</t>
    </rPh>
    <phoneticPr fontId="8"/>
  </si>
  <si>
    <t>革新的バイオ医薬品創出基盤技術開発事業</t>
    <rPh sb="0" eb="3">
      <t>カクシンテキ</t>
    </rPh>
    <rPh sb="9" eb="11">
      <t>ソウシュツ</t>
    </rPh>
    <rPh sb="11" eb="13">
      <t>キバン</t>
    </rPh>
    <rPh sb="13" eb="15">
      <t>ギジュツ</t>
    </rPh>
    <rPh sb="15" eb="17">
      <t>カイハツ</t>
    </rPh>
    <rPh sb="17" eb="19">
      <t>ジギョウ</t>
    </rPh>
    <phoneticPr fontId="8"/>
  </si>
  <si>
    <t>基礎研究振興・研究環境整備経費</t>
    <rPh sb="0" eb="2">
      <t>キソ</t>
    </rPh>
    <rPh sb="2" eb="4">
      <t>ケンキュウ</t>
    </rPh>
    <rPh sb="4" eb="6">
      <t>シンコウ</t>
    </rPh>
    <rPh sb="7" eb="9">
      <t>ケンキュウ</t>
    </rPh>
    <rPh sb="9" eb="11">
      <t>カンキョウ</t>
    </rPh>
    <rPh sb="11" eb="13">
      <t>セイビ</t>
    </rPh>
    <rPh sb="13" eb="15">
      <t>ケイヒ</t>
    </rPh>
    <phoneticPr fontId="8"/>
  </si>
  <si>
    <t>高等学校における保健教育の指導参考資料の作成</t>
    <rPh sb="0" eb="2">
      <t>コウトウ</t>
    </rPh>
    <rPh sb="2" eb="4">
      <t>ガッコウ</t>
    </rPh>
    <rPh sb="8" eb="10">
      <t>ホケン</t>
    </rPh>
    <rPh sb="10" eb="12">
      <t>キョウイク</t>
    </rPh>
    <rPh sb="13" eb="15">
      <t>シドウ</t>
    </rPh>
    <rPh sb="15" eb="17">
      <t>サンコウ</t>
    </rPh>
    <rPh sb="17" eb="19">
      <t>シリョウ</t>
    </rPh>
    <rPh sb="20" eb="22">
      <t>サクセイ</t>
    </rPh>
    <phoneticPr fontId="8"/>
  </si>
  <si>
    <t>がんの教育総合支援事業</t>
    <rPh sb="3" eb="5">
      <t>キョウイク</t>
    </rPh>
    <rPh sb="5" eb="7">
      <t>ソウゴウ</t>
    </rPh>
    <rPh sb="7" eb="9">
      <t>シエン</t>
    </rPh>
    <rPh sb="9" eb="11">
      <t>ジギョウ</t>
    </rPh>
    <phoneticPr fontId="8"/>
  </si>
  <si>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8"/>
  </si>
  <si>
    <t>道徳教育の抜本的改善・充実</t>
    <rPh sb="0" eb="2">
      <t>ドウトク</t>
    </rPh>
    <rPh sb="2" eb="4">
      <t>キョウイク</t>
    </rPh>
    <rPh sb="5" eb="8">
      <t>バッポンテキ</t>
    </rPh>
    <rPh sb="8" eb="10">
      <t>カイゼン</t>
    </rPh>
    <rPh sb="11" eb="13">
      <t>ジュウジツ</t>
    </rPh>
    <phoneticPr fontId="8"/>
  </si>
  <si>
    <t>産業教育に関する実態調査等</t>
    <rPh sb="0" eb="2">
      <t>サンギョウ</t>
    </rPh>
    <rPh sb="2" eb="4">
      <t>キョウイク</t>
    </rPh>
    <rPh sb="5" eb="6">
      <t>カン</t>
    </rPh>
    <rPh sb="8" eb="10">
      <t>ジッタイ</t>
    </rPh>
    <rPh sb="10" eb="12">
      <t>チョウサ</t>
    </rPh>
    <rPh sb="12" eb="13">
      <t>トウ</t>
    </rPh>
    <phoneticPr fontId="8"/>
  </si>
  <si>
    <t>小・中・高等学校を通じた英語教育強化事業</t>
    <rPh sb="0" eb="1">
      <t>ショウ</t>
    </rPh>
    <rPh sb="2" eb="3">
      <t>チュウ</t>
    </rPh>
    <rPh sb="4" eb="6">
      <t>コウトウ</t>
    </rPh>
    <rPh sb="6" eb="8">
      <t>ガッコウ</t>
    </rPh>
    <rPh sb="9" eb="10">
      <t>ツウ</t>
    </rPh>
    <rPh sb="12" eb="14">
      <t>エイゴ</t>
    </rPh>
    <rPh sb="14" eb="16">
      <t>キョウイク</t>
    </rPh>
    <rPh sb="16" eb="18">
      <t>キョウカ</t>
    </rPh>
    <rPh sb="18" eb="20">
      <t>ジギョウ</t>
    </rPh>
    <phoneticPr fontId="8"/>
  </si>
  <si>
    <t>土曜授業推進事業</t>
    <rPh sb="0" eb="2">
      <t>ドヨウ</t>
    </rPh>
    <rPh sb="2" eb="4">
      <t>ジュギョウ</t>
    </rPh>
    <rPh sb="4" eb="6">
      <t>スイシン</t>
    </rPh>
    <rPh sb="6" eb="8">
      <t>ジギョウ</t>
    </rPh>
    <phoneticPr fontId="8"/>
  </si>
  <si>
    <t>多様な主体の参画による家庭教育の充実</t>
    <rPh sb="0" eb="2">
      <t>タヨウ</t>
    </rPh>
    <rPh sb="3" eb="5">
      <t>シュタイ</t>
    </rPh>
    <rPh sb="6" eb="8">
      <t>サンカク</t>
    </rPh>
    <rPh sb="11" eb="13">
      <t>カテイ</t>
    </rPh>
    <rPh sb="13" eb="15">
      <t>キョウイク</t>
    </rPh>
    <rPh sb="16" eb="18">
      <t>ジュウジツ</t>
    </rPh>
    <phoneticPr fontId="8"/>
  </si>
  <si>
    <t>地域の豊かな社会資源を活用した土曜日の教育支援体制等構築事業</t>
    <rPh sb="0" eb="2">
      <t>チイキ</t>
    </rPh>
    <rPh sb="3" eb="4">
      <t>ユタ</t>
    </rPh>
    <rPh sb="6" eb="8">
      <t>シャカイ</t>
    </rPh>
    <rPh sb="8" eb="10">
      <t>シゲン</t>
    </rPh>
    <rPh sb="11" eb="13">
      <t>カツヨウ</t>
    </rPh>
    <rPh sb="15" eb="18">
      <t>ドヨウビ</t>
    </rPh>
    <rPh sb="19" eb="21">
      <t>キョウイク</t>
    </rPh>
    <rPh sb="21" eb="23">
      <t>シエン</t>
    </rPh>
    <rPh sb="23" eb="25">
      <t>タイセイ</t>
    </rPh>
    <rPh sb="25" eb="26">
      <t>トウ</t>
    </rPh>
    <rPh sb="26" eb="28">
      <t>コウチク</t>
    </rPh>
    <rPh sb="28" eb="30">
      <t>ジギョウ</t>
    </rPh>
    <phoneticPr fontId="8"/>
  </si>
  <si>
    <t>専修学校生の学生生活等に関する調査研究</t>
    <rPh sb="0" eb="2">
      <t>センシュウ</t>
    </rPh>
    <rPh sb="2" eb="5">
      <t>ガッコウセイ</t>
    </rPh>
    <rPh sb="6" eb="8">
      <t>ガクセイ</t>
    </rPh>
    <rPh sb="8" eb="10">
      <t>セイカツ</t>
    </rPh>
    <rPh sb="10" eb="11">
      <t>トウ</t>
    </rPh>
    <rPh sb="12" eb="13">
      <t>カン</t>
    </rPh>
    <rPh sb="15" eb="17">
      <t>チョウサ</t>
    </rPh>
    <rPh sb="17" eb="19">
      <t>ケンキュウ</t>
    </rPh>
    <phoneticPr fontId="8"/>
  </si>
  <si>
    <t xml:space="preserve">文部科学省 </t>
    <rPh sb="0" eb="2">
      <t>モンブ</t>
    </rPh>
    <rPh sb="2" eb="4">
      <t>カガク</t>
    </rPh>
    <rPh sb="4" eb="5">
      <t>ショウ</t>
    </rPh>
    <phoneticPr fontId="8"/>
  </si>
  <si>
    <t>平成27年度</t>
    <rPh sb="0" eb="2">
      <t>ヘイセイ</t>
    </rPh>
    <rPh sb="4" eb="6">
      <t>ネンド</t>
    </rPh>
    <phoneticPr fontId="8"/>
  </si>
  <si>
    <t>新26-
0037</t>
    <rPh sb="0" eb="1">
      <t>シン</t>
    </rPh>
    <phoneticPr fontId="8"/>
  </si>
  <si>
    <t>新26-
0038</t>
    <rPh sb="0" eb="1">
      <t>シン</t>
    </rPh>
    <phoneticPr fontId="8"/>
  </si>
  <si>
    <t>新26-
0040</t>
    <rPh sb="0" eb="1">
      <t>シン</t>
    </rPh>
    <phoneticPr fontId="8"/>
  </si>
  <si>
    <t>新26-
0041</t>
    <rPh sb="0" eb="1">
      <t>シン</t>
    </rPh>
    <phoneticPr fontId="8"/>
  </si>
  <si>
    <t>新26-
0042</t>
    <rPh sb="0" eb="1">
      <t>シン</t>
    </rPh>
    <phoneticPr fontId="8"/>
  </si>
  <si>
    <t>新26-
0044</t>
    <rPh sb="0" eb="1">
      <t>シン</t>
    </rPh>
    <phoneticPr fontId="8"/>
  </si>
  <si>
    <t>新26-
0045</t>
    <rPh sb="0" eb="1">
      <t>シン</t>
    </rPh>
    <phoneticPr fontId="8"/>
  </si>
  <si>
    <t>新26-
0046</t>
    <rPh sb="0" eb="1">
      <t>シン</t>
    </rPh>
    <phoneticPr fontId="8"/>
  </si>
  <si>
    <t>新26-
0047</t>
    <rPh sb="0" eb="1">
      <t>シン</t>
    </rPh>
    <phoneticPr fontId="8"/>
  </si>
  <si>
    <t>新26-
0002</t>
    <rPh sb="0" eb="1">
      <t>シン</t>
    </rPh>
    <phoneticPr fontId="8"/>
  </si>
  <si>
    <t>新26-
0003</t>
    <rPh sb="0" eb="1">
      <t>シン</t>
    </rPh>
    <phoneticPr fontId="8"/>
  </si>
  <si>
    <t>新26-
0011</t>
    <rPh sb="0" eb="1">
      <t>シン</t>
    </rPh>
    <phoneticPr fontId="8"/>
  </si>
  <si>
    <t>新26-
0012</t>
    <rPh sb="0" eb="1">
      <t>シン</t>
    </rPh>
    <phoneticPr fontId="8"/>
  </si>
  <si>
    <t>新26-
0013</t>
    <rPh sb="0" eb="1">
      <t>シン</t>
    </rPh>
    <phoneticPr fontId="8"/>
  </si>
  <si>
    <t>新26-
0014</t>
    <rPh sb="0" eb="1">
      <t>シン</t>
    </rPh>
    <phoneticPr fontId="8"/>
  </si>
  <si>
    <t>新26-
0017</t>
    <rPh sb="0" eb="1">
      <t>シン</t>
    </rPh>
    <phoneticPr fontId="8"/>
  </si>
  <si>
    <t>新26-
0019</t>
    <rPh sb="0" eb="1">
      <t>シン</t>
    </rPh>
    <phoneticPr fontId="8"/>
  </si>
  <si>
    <t>新26-
0020</t>
    <rPh sb="0" eb="1">
      <t>シン</t>
    </rPh>
    <phoneticPr fontId="8"/>
  </si>
  <si>
    <t>新26-
0023</t>
    <rPh sb="0" eb="1">
      <t>シン</t>
    </rPh>
    <phoneticPr fontId="8"/>
  </si>
  <si>
    <t>新26-
0024</t>
    <rPh sb="0" eb="1">
      <t>シン</t>
    </rPh>
    <phoneticPr fontId="8"/>
  </si>
  <si>
    <t>新26-
0025</t>
    <rPh sb="0" eb="1">
      <t>シン</t>
    </rPh>
    <phoneticPr fontId="8"/>
  </si>
  <si>
    <t>新26-
0026</t>
    <rPh sb="0" eb="1">
      <t>シン</t>
    </rPh>
    <phoneticPr fontId="8"/>
  </si>
  <si>
    <t>新26-
0030</t>
    <rPh sb="0" eb="1">
      <t>シン</t>
    </rPh>
    <phoneticPr fontId="8"/>
  </si>
  <si>
    <t>新26-
0031</t>
    <rPh sb="0" eb="1">
      <t>シン</t>
    </rPh>
    <phoneticPr fontId="8"/>
  </si>
  <si>
    <t>新26-
0032</t>
    <rPh sb="0" eb="1">
      <t>シン</t>
    </rPh>
    <phoneticPr fontId="8"/>
  </si>
  <si>
    <t>新26-
0033</t>
    <rPh sb="0" eb="1">
      <t>シン</t>
    </rPh>
    <phoneticPr fontId="8"/>
  </si>
  <si>
    <t>新26-
0034</t>
    <rPh sb="0" eb="1">
      <t>シン</t>
    </rPh>
    <phoneticPr fontId="8"/>
  </si>
  <si>
    <t>(項)初等中等教育等振興費
(大事項)幼児教育の振興に必要な経費</t>
    <phoneticPr fontId="8"/>
  </si>
  <si>
    <t>(項)研究開発推進費
(大事項))環境分野の研究開発の推進に必要な経費</t>
    <phoneticPr fontId="8"/>
  </si>
  <si>
    <t>幅広いアプローチ（ＢＡ）活動の推進に必要な経費</t>
    <phoneticPr fontId="8"/>
  </si>
  <si>
    <t>(項)文化振興費
(大事項)芸術文化の振興に必要な経費</t>
    <phoneticPr fontId="8"/>
  </si>
  <si>
    <t>地域と共働した美術館・歴史博物館創造活動支援事業</t>
    <phoneticPr fontId="8"/>
  </si>
  <si>
    <t>情報通信技術を活用した教育振興事業</t>
    <rPh sb="0" eb="2">
      <t>ジョウホウ</t>
    </rPh>
    <rPh sb="2" eb="4">
      <t>ツウシン</t>
    </rPh>
    <rPh sb="4" eb="6">
      <t>ギジュツ</t>
    </rPh>
    <rPh sb="7" eb="9">
      <t>カツヨウ</t>
    </rPh>
    <rPh sb="11" eb="13">
      <t>キョウイク</t>
    </rPh>
    <rPh sb="13" eb="15">
      <t>シンコウ</t>
    </rPh>
    <rPh sb="15" eb="17">
      <t>ジギョウ</t>
    </rPh>
    <phoneticPr fontId="8"/>
  </si>
  <si>
    <t>体験活動推進プロジェクト等の充実</t>
    <rPh sb="12" eb="13">
      <t>トウ</t>
    </rPh>
    <rPh sb="14" eb="16">
      <t>ジュウジツ</t>
    </rPh>
    <phoneticPr fontId="8"/>
  </si>
  <si>
    <t>子供の読書活動推進事業</t>
    <rPh sb="0" eb="2">
      <t>コドモ</t>
    </rPh>
    <rPh sb="5" eb="7">
      <t>カツドウ</t>
    </rPh>
    <rPh sb="7" eb="9">
      <t>スイシン</t>
    </rPh>
    <phoneticPr fontId="8"/>
  </si>
  <si>
    <t>パラリンピックに向けた強化・研究活動拠点に関する調査研究</t>
    <rPh sb="8" eb="9">
      <t>ム</t>
    </rPh>
    <rPh sb="11" eb="13">
      <t>キョウカ</t>
    </rPh>
    <rPh sb="14" eb="16">
      <t>ケンキュウ</t>
    </rPh>
    <rPh sb="16" eb="18">
      <t>カツドウ</t>
    </rPh>
    <rPh sb="18" eb="20">
      <t>キョテン</t>
    </rPh>
    <rPh sb="21" eb="22">
      <t>カン</t>
    </rPh>
    <rPh sb="24" eb="26">
      <t>チョウサ</t>
    </rPh>
    <rPh sb="26" eb="28">
      <t>ケンキュウ</t>
    </rPh>
    <phoneticPr fontId="8"/>
  </si>
  <si>
    <t>中・高校生の社会参画に係る実践力育成のための調査研究 ～未来の主権者育成プログラム～</t>
    <phoneticPr fontId="8"/>
  </si>
  <si>
    <t>(項)研究開発推進費
(大事項)原子力分野の研究開発の推進に必要な経費</t>
    <rPh sb="16" eb="19">
      <t>ゲンシリョク</t>
    </rPh>
    <rPh sb="19" eb="21">
      <t>ブンヤ</t>
    </rPh>
    <rPh sb="22" eb="24">
      <t>ケンキュウ</t>
    </rPh>
    <rPh sb="24" eb="26">
      <t>カイハツ</t>
    </rPh>
    <rPh sb="27" eb="28">
      <t>オス</t>
    </rPh>
    <rPh sb="28" eb="29">
      <t>ススム</t>
    </rPh>
    <rPh sb="30" eb="32">
      <t>ヒツヨウ</t>
    </rPh>
    <rPh sb="33" eb="35">
      <t>ケイヒ</t>
    </rPh>
    <phoneticPr fontId="8"/>
  </si>
  <si>
    <t>(項)独立行政法人日本スポーツ振興センター施設整備費
(大事項)独立行政法人日本スポーツ振興センター施設整備に必要な経費
(大事項)独立行政法人日本スポーツ振興センター研究施設整備に必要な経費</t>
    <rPh sb="1" eb="2">
      <t>コウ</t>
    </rPh>
    <rPh sb="3" eb="5">
      <t>ドクリツ</t>
    </rPh>
    <rPh sb="5" eb="7">
      <t>ギョウセイ</t>
    </rPh>
    <rPh sb="7" eb="9">
      <t>ホウジン</t>
    </rPh>
    <rPh sb="9" eb="11">
      <t>ニホン</t>
    </rPh>
    <rPh sb="15" eb="17">
      <t>シンコウ</t>
    </rPh>
    <rPh sb="21" eb="23">
      <t>シセツ</t>
    </rPh>
    <rPh sb="23" eb="25">
      <t>セイビ</t>
    </rPh>
    <rPh sb="25" eb="26">
      <t>ヒ</t>
    </rPh>
    <rPh sb="50" eb="52">
      <t>シセツ</t>
    </rPh>
    <phoneticPr fontId="8"/>
  </si>
  <si>
    <t>国立大学改革強化推進事業</t>
    <rPh sb="0" eb="2">
      <t>コクリツ</t>
    </rPh>
    <rPh sb="2" eb="4">
      <t>ダイガク</t>
    </rPh>
    <rPh sb="4" eb="6">
      <t>カイカク</t>
    </rPh>
    <rPh sb="6" eb="8">
      <t>キョウカ</t>
    </rPh>
    <rPh sb="8" eb="10">
      <t>スイシン</t>
    </rPh>
    <rPh sb="10" eb="12">
      <t>ジギョウ</t>
    </rPh>
    <phoneticPr fontId="8"/>
  </si>
  <si>
    <t>対話・創作・表現活動等を通じた児童生徒の思考力，人間関係形成能力等の育成</t>
    <phoneticPr fontId="8"/>
  </si>
  <si>
    <t>(項)国立大学法人施設整備費
(大事項)国立大学法人研究施設整備に必要な経費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ケンキュウ</t>
    </rPh>
    <rPh sb="28" eb="30">
      <t>シセツ</t>
    </rPh>
    <rPh sb="30" eb="32">
      <t>セイビ</t>
    </rPh>
    <rPh sb="33" eb="35">
      <t>ヒツヨウ</t>
    </rPh>
    <rPh sb="36" eb="38">
      <t>ケイヒ</t>
    </rPh>
    <phoneticPr fontId="8"/>
  </si>
  <si>
    <t>私立大学等教育研究活性化設備整備事業費補助</t>
    <rPh sb="0" eb="2">
      <t>シリツ</t>
    </rPh>
    <rPh sb="2" eb="4">
      <t>ダイガク</t>
    </rPh>
    <rPh sb="4" eb="5">
      <t>トウ</t>
    </rPh>
    <rPh sb="5" eb="7">
      <t>キョウイク</t>
    </rPh>
    <rPh sb="7" eb="9">
      <t>ケンキュウ</t>
    </rPh>
    <rPh sb="9" eb="12">
      <t>カッセイカ</t>
    </rPh>
    <rPh sb="12" eb="14">
      <t>セツビ</t>
    </rPh>
    <rPh sb="14" eb="16">
      <t>セイビ</t>
    </rPh>
    <rPh sb="16" eb="19">
      <t>ジギョウヒ</t>
    </rPh>
    <rPh sb="19" eb="21">
      <t>ホジョ</t>
    </rPh>
    <phoneticPr fontId="8"/>
  </si>
  <si>
    <t>先導的な教育体制構築事業</t>
    <rPh sb="0" eb="3">
      <t>センドウテキ</t>
    </rPh>
    <rPh sb="4" eb="6">
      <t>キョウイク</t>
    </rPh>
    <rPh sb="6" eb="8">
      <t>タイセイ</t>
    </rPh>
    <rPh sb="8" eb="10">
      <t>コウチク</t>
    </rPh>
    <rPh sb="10" eb="12">
      <t>ジギョウ</t>
    </rPh>
    <phoneticPr fontId="8"/>
  </si>
  <si>
    <t>独立行政法人国立科学博物館施設整備に必要な経費</t>
    <rPh sb="0" eb="2">
      <t>ドクリツ</t>
    </rPh>
    <rPh sb="2" eb="4">
      <t>ギョウセイ</t>
    </rPh>
    <rPh sb="4" eb="6">
      <t>ホウジン</t>
    </rPh>
    <rPh sb="6" eb="8">
      <t>コクリツ</t>
    </rPh>
    <rPh sb="8" eb="10">
      <t>カガク</t>
    </rPh>
    <rPh sb="10" eb="13">
      <t>ハクブツカン</t>
    </rPh>
    <rPh sb="13" eb="15">
      <t>シセツ</t>
    </rPh>
    <rPh sb="15" eb="17">
      <t>セイビ</t>
    </rPh>
    <rPh sb="18" eb="20">
      <t>ヒツヨウ</t>
    </rPh>
    <rPh sb="21" eb="23">
      <t>ケイヒ</t>
    </rPh>
    <phoneticPr fontId="8"/>
  </si>
  <si>
    <t>(項)独立行政法人国立科学博物館施設整備費
(大事項)独立行政法人国立科学博物館施設整備に必要な経費</t>
    <rPh sb="1" eb="2">
      <t>コウ</t>
    </rPh>
    <rPh sb="3" eb="5">
      <t>ドクリツ</t>
    </rPh>
    <rPh sb="5" eb="7">
      <t>ギョウセイ</t>
    </rPh>
    <rPh sb="7" eb="9">
      <t>ホウジン</t>
    </rPh>
    <rPh sb="9" eb="11">
      <t>コクリツ</t>
    </rPh>
    <rPh sb="11" eb="13">
      <t>カガク</t>
    </rPh>
    <rPh sb="13" eb="16">
      <t>ハクブツカン</t>
    </rPh>
    <rPh sb="16" eb="18">
      <t>シセツ</t>
    </rPh>
    <rPh sb="18" eb="21">
      <t>セイビヒ</t>
    </rPh>
    <rPh sb="23" eb="24">
      <t>ダイ</t>
    </rPh>
    <rPh sb="24" eb="26">
      <t>ジコウ</t>
    </rPh>
    <rPh sb="27" eb="29">
      <t>ドクリツ</t>
    </rPh>
    <rPh sb="29" eb="31">
      <t>ギョウセイ</t>
    </rPh>
    <rPh sb="31" eb="33">
      <t>ホウジン</t>
    </rPh>
    <rPh sb="33" eb="35">
      <t>コクリツ</t>
    </rPh>
    <rPh sb="35" eb="37">
      <t>カガク</t>
    </rPh>
    <rPh sb="37" eb="40">
      <t>ハクブツカン</t>
    </rPh>
    <rPh sb="40" eb="42">
      <t>シセツ</t>
    </rPh>
    <rPh sb="42" eb="44">
      <t>セイビ</t>
    </rPh>
    <rPh sb="45" eb="47">
      <t>ヒツヨウ</t>
    </rPh>
    <rPh sb="48" eb="50">
      <t>ケイヒ</t>
    </rPh>
    <phoneticPr fontId="8"/>
  </si>
  <si>
    <t>平成24年度補正予算繰越分</t>
    <rPh sb="0" eb="2">
      <t>ヘイセイ</t>
    </rPh>
    <rPh sb="4" eb="6">
      <t>ネンド</t>
    </rPh>
    <rPh sb="6" eb="8">
      <t>ホセイ</t>
    </rPh>
    <rPh sb="8" eb="10">
      <t>ヨサン</t>
    </rPh>
    <rPh sb="10" eb="12">
      <t>クリコシ</t>
    </rPh>
    <rPh sb="12" eb="13">
      <t>ブン</t>
    </rPh>
    <phoneticPr fontId="8"/>
  </si>
  <si>
    <t>(項)生涯学習振興費
(大事項)地域の教育力の向上に必要な経費</t>
  </si>
  <si>
    <t>(項)公立文教施設整備費
(大事項)公立文教施設整備に必要な経費</t>
    <rPh sb="1" eb="2">
      <t>コウ</t>
    </rPh>
    <rPh sb="3" eb="5">
      <t>コウリツ</t>
    </rPh>
    <rPh sb="5" eb="7">
      <t>ブンキョウ</t>
    </rPh>
    <rPh sb="7" eb="9">
      <t>シセツ</t>
    </rPh>
    <rPh sb="9" eb="11">
      <t>セイビ</t>
    </rPh>
    <rPh sb="11" eb="12">
      <t>ヒ</t>
    </rPh>
    <rPh sb="14" eb="15">
      <t>ダイ</t>
    </rPh>
    <rPh sb="15" eb="17">
      <t>ジコウ</t>
    </rPh>
    <rPh sb="18" eb="20">
      <t>コウリツ</t>
    </rPh>
    <rPh sb="20" eb="22">
      <t>ブンキョウ</t>
    </rPh>
    <rPh sb="22" eb="24">
      <t>シセツ</t>
    </rPh>
    <rPh sb="24" eb="26">
      <t>セイビ</t>
    </rPh>
    <rPh sb="27" eb="29">
      <t>ヒツヨウ</t>
    </rPh>
    <rPh sb="30" eb="32">
      <t>ケイヒ</t>
    </rPh>
    <phoneticPr fontId="14"/>
  </si>
  <si>
    <t>私立学校施設災害復旧（私立学校施設事務経費を含む）（私立大学等）</t>
    <rPh sb="11" eb="13">
      <t>シリツ</t>
    </rPh>
    <rPh sb="13" eb="15">
      <t>ガッコウ</t>
    </rPh>
    <rPh sb="15" eb="17">
      <t>シセツ</t>
    </rPh>
    <rPh sb="17" eb="19">
      <t>ジム</t>
    </rPh>
    <rPh sb="19" eb="21">
      <t>ケイヒ</t>
    </rPh>
    <rPh sb="22" eb="23">
      <t>フク</t>
    </rPh>
    <rPh sb="26" eb="28">
      <t>シリツ</t>
    </rPh>
    <rPh sb="28" eb="30">
      <t>ダイガク</t>
    </rPh>
    <rPh sb="30" eb="31">
      <t>トウ</t>
    </rPh>
    <phoneticPr fontId="14"/>
  </si>
  <si>
    <t>地域資源等を活用した産学連携による国際科学イノベーション拠点整備事業</t>
    <rPh sb="0" eb="2">
      <t>チイキ</t>
    </rPh>
    <rPh sb="2" eb="4">
      <t>シゲン</t>
    </rPh>
    <rPh sb="4" eb="5">
      <t>トウ</t>
    </rPh>
    <rPh sb="6" eb="8">
      <t>カツヨウ</t>
    </rPh>
    <rPh sb="10" eb="12">
      <t>サンガク</t>
    </rPh>
    <rPh sb="12" eb="14">
      <t>レンケイ</t>
    </rPh>
    <rPh sb="17" eb="19">
      <t>コクサイ</t>
    </rPh>
    <rPh sb="19" eb="21">
      <t>カガク</t>
    </rPh>
    <rPh sb="28" eb="30">
      <t>キョテン</t>
    </rPh>
    <rPh sb="30" eb="32">
      <t>セイビ</t>
    </rPh>
    <rPh sb="32" eb="34">
      <t>ジギョウ</t>
    </rPh>
    <phoneticPr fontId="8"/>
  </si>
  <si>
    <t>(項)科学技術・学術政策推進費
(大事項)産学官連携の推進及び地域科学技術の振興に必要な経費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4">
      <t>サンガクカン</t>
    </rPh>
    <rPh sb="24" eb="26">
      <t>レンケイ</t>
    </rPh>
    <rPh sb="27" eb="29">
      <t>スイシン</t>
    </rPh>
    <rPh sb="29" eb="30">
      <t>オヨ</t>
    </rPh>
    <rPh sb="31" eb="33">
      <t>チイキ</t>
    </rPh>
    <rPh sb="33" eb="35">
      <t>カガク</t>
    </rPh>
    <rPh sb="35" eb="37">
      <t>ギジュツ</t>
    </rPh>
    <rPh sb="38" eb="40">
      <t>シンコウ</t>
    </rPh>
    <rPh sb="41" eb="43">
      <t>ヒツヨウ</t>
    </rPh>
    <rPh sb="44" eb="46">
      <t>ケイヒ</t>
    </rPh>
    <phoneticPr fontId="14"/>
  </si>
  <si>
    <t>(項)研究開発推進費
(大事項)ナノテクノロジー・材料分野の研究開発の推進に必要な経費</t>
    <rPh sb="1" eb="2">
      <t>コウ</t>
    </rPh>
    <rPh sb="3" eb="7">
      <t>ケンキュウカイハツ</t>
    </rPh>
    <rPh sb="7" eb="10">
      <t>スイシンヒ</t>
    </rPh>
    <rPh sb="12" eb="13">
      <t>ダイ</t>
    </rPh>
    <rPh sb="13" eb="15">
      <t>ジコウ</t>
    </rPh>
    <rPh sb="25" eb="27">
      <t>ザイリョウ</t>
    </rPh>
    <rPh sb="27" eb="28">
      <t>ブン</t>
    </rPh>
    <rPh sb="28" eb="29">
      <t>ノ</t>
    </rPh>
    <rPh sb="30" eb="34">
      <t>ケンキュウカイハツ</t>
    </rPh>
    <rPh sb="35" eb="37">
      <t>スイシン</t>
    </rPh>
    <rPh sb="38" eb="40">
      <t>ヒツヨウ</t>
    </rPh>
    <rPh sb="41" eb="43">
      <t>ケイヒ</t>
    </rPh>
    <phoneticPr fontId="8"/>
  </si>
  <si>
    <t>日本芸術院会館施設整備</t>
    <rPh sb="7" eb="9">
      <t>シセツ</t>
    </rPh>
    <rPh sb="9" eb="11">
      <t>セイビ</t>
    </rPh>
    <phoneticPr fontId="8"/>
  </si>
  <si>
    <t>(項)日本芸術院施設費
(大事項)日本芸術院施設整備に必要な経費</t>
  </si>
  <si>
    <t>持続可能な開発のための教育（ESD）に関するユネスコ世界会議</t>
    <rPh sb="0" eb="2">
      <t>ジゾク</t>
    </rPh>
    <rPh sb="2" eb="4">
      <t>カノウ</t>
    </rPh>
    <rPh sb="5" eb="7">
      <t>カイハツ</t>
    </rPh>
    <rPh sb="11" eb="13">
      <t>キョウイク</t>
    </rPh>
    <rPh sb="19" eb="20">
      <t>カン</t>
    </rPh>
    <rPh sb="26" eb="28">
      <t>セカイ</t>
    </rPh>
    <rPh sb="28" eb="30">
      <t>カイギ</t>
    </rPh>
    <phoneticPr fontId="8"/>
  </si>
  <si>
    <t>新進芸術家等の人材育成</t>
    <rPh sb="0" eb="2">
      <t>シンシン</t>
    </rPh>
    <rPh sb="2" eb="5">
      <t>ゲイジュツカ</t>
    </rPh>
    <rPh sb="5" eb="6">
      <t>トウ</t>
    </rPh>
    <rPh sb="7" eb="9">
      <t>ジンザイ</t>
    </rPh>
    <rPh sb="9" eb="11">
      <t>イクセイ</t>
    </rPh>
    <phoneticPr fontId="8"/>
  </si>
  <si>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8"/>
  </si>
  <si>
    <t>新26-
0036</t>
    <rPh sb="0" eb="1">
      <t>シン</t>
    </rPh>
    <phoneticPr fontId="8"/>
  </si>
  <si>
    <t>戦略的スポーツ国際貢献事業</t>
    <rPh sb="0" eb="3">
      <t>センリャクテキ</t>
    </rPh>
    <rPh sb="7" eb="9">
      <t>コクサイ</t>
    </rPh>
    <rPh sb="9" eb="11">
      <t>コウケン</t>
    </rPh>
    <rPh sb="11" eb="13">
      <t>ジギョウ</t>
    </rPh>
    <phoneticPr fontId="8"/>
  </si>
  <si>
    <t>2020ターゲットエイジ育成・強化プロジェクト</t>
    <rPh sb="12" eb="14">
      <t>イクセイ</t>
    </rPh>
    <rPh sb="15" eb="17">
      <t>キョウカ</t>
    </rPh>
    <phoneticPr fontId="8"/>
  </si>
  <si>
    <t>スーパーグローバル大学等事業</t>
    <rPh sb="9" eb="11">
      <t>ダイガク</t>
    </rPh>
    <rPh sb="11" eb="12">
      <t>トウ</t>
    </rPh>
    <rPh sb="12" eb="14">
      <t>ジギョウ</t>
    </rPh>
    <phoneticPr fontId="8"/>
  </si>
  <si>
    <t>大学・大学院及び附属病院における人材養成機能強化事業</t>
    <phoneticPr fontId="8"/>
  </si>
  <si>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8"/>
  </si>
  <si>
    <t>大学教育再生加速プログラム</t>
    <rPh sb="0" eb="2">
      <t>ダイガク</t>
    </rPh>
    <rPh sb="2" eb="4">
      <t>キョウイク</t>
    </rPh>
    <rPh sb="4" eb="6">
      <t>サイセイ</t>
    </rPh>
    <rPh sb="6" eb="8">
      <t>カソク</t>
    </rPh>
    <phoneticPr fontId="8"/>
  </si>
  <si>
    <t>(3)②-03
事業執行に関して内外から問題点を指摘</t>
    <rPh sb="8" eb="10">
      <t>ジギョウ</t>
    </rPh>
    <rPh sb="10" eb="12">
      <t>シッコウ</t>
    </rPh>
    <rPh sb="13" eb="14">
      <t>カン</t>
    </rPh>
    <rPh sb="16" eb="18">
      <t>ナイガイ</t>
    </rPh>
    <rPh sb="20" eb="23">
      <t>モンダイテン</t>
    </rPh>
    <rPh sb="24" eb="26">
      <t>シテキ</t>
    </rPh>
    <phoneticPr fontId="8"/>
  </si>
  <si>
    <t>認定こども園設置促進事業</t>
    <rPh sb="0" eb="2">
      <t>ニンテイ</t>
    </rPh>
    <rPh sb="5" eb="6">
      <t>エン</t>
    </rPh>
    <rPh sb="6" eb="8">
      <t>セッチ</t>
    </rPh>
    <rPh sb="8" eb="10">
      <t>ソクシン</t>
    </rPh>
    <rPh sb="10" eb="12">
      <t>ジギョウ</t>
    </rPh>
    <phoneticPr fontId="8"/>
  </si>
  <si>
    <t>青少年の国際交流の推進</t>
    <rPh sb="0" eb="3">
      <t>セイショウネン</t>
    </rPh>
    <rPh sb="4" eb="6">
      <t>コクサイ</t>
    </rPh>
    <rPh sb="6" eb="8">
      <t>コウリュウ</t>
    </rPh>
    <rPh sb="9" eb="11">
      <t>スイシン</t>
    </rPh>
    <phoneticPr fontId="8"/>
  </si>
  <si>
    <t>国立青少年教育施設の在り方検討経費</t>
    <rPh sb="0" eb="2">
      <t>コクリツ</t>
    </rPh>
    <rPh sb="2" eb="5">
      <t>セイショウネン</t>
    </rPh>
    <rPh sb="5" eb="7">
      <t>キョウイク</t>
    </rPh>
    <rPh sb="7" eb="9">
      <t>シセツ</t>
    </rPh>
    <rPh sb="10" eb="11">
      <t>ア</t>
    </rPh>
    <rPh sb="12" eb="13">
      <t>カタ</t>
    </rPh>
    <rPh sb="13" eb="15">
      <t>ケントウ</t>
    </rPh>
    <rPh sb="15" eb="17">
      <t>ケイヒ</t>
    </rPh>
    <phoneticPr fontId="8"/>
  </si>
  <si>
    <t>超小型衛星研究開発事業</t>
    <rPh sb="0" eb="3">
      <t>チョウコガタ</t>
    </rPh>
    <rPh sb="3" eb="5">
      <t>エイセイ</t>
    </rPh>
    <rPh sb="5" eb="7">
      <t>ケンキュウ</t>
    </rPh>
    <rPh sb="7" eb="9">
      <t>カイハツ</t>
    </rPh>
    <rPh sb="9" eb="11">
      <t>ジギョウ</t>
    </rPh>
    <phoneticPr fontId="8"/>
  </si>
  <si>
    <t>女性研究者養成システム改革加速事業</t>
    <rPh sb="0" eb="2">
      <t>ジョセイ</t>
    </rPh>
    <rPh sb="2" eb="5">
      <t>ケンキュウシャ</t>
    </rPh>
    <rPh sb="5" eb="7">
      <t>ヨウセイ</t>
    </rPh>
    <rPh sb="11" eb="13">
      <t>カイカク</t>
    </rPh>
    <rPh sb="13" eb="15">
      <t>カソク</t>
    </rPh>
    <rPh sb="15" eb="17">
      <t>ジギョウ</t>
    </rPh>
    <phoneticPr fontId="8"/>
  </si>
  <si>
    <t>最終実施年度</t>
  </si>
  <si>
    <t>未定</t>
  </si>
  <si>
    <t>公開プロセス候補</t>
    <rPh sb="0" eb="2">
      <t>コウカイ</t>
    </rPh>
    <rPh sb="6" eb="8">
      <t>コウホ</t>
    </rPh>
    <phoneticPr fontId="8"/>
  </si>
  <si>
    <t>事業の始期</t>
    <rPh sb="0" eb="2">
      <t>ジギョウ</t>
    </rPh>
    <rPh sb="3" eb="5">
      <t>シキ</t>
    </rPh>
    <phoneticPr fontId="8"/>
  </si>
  <si>
    <t>未定</t>
    <rPh sb="0" eb="2">
      <t>ミテイ</t>
    </rPh>
    <phoneticPr fontId="8"/>
  </si>
  <si>
    <t>期間見込み
（年）</t>
    <rPh sb="0" eb="2">
      <t>キカン</t>
    </rPh>
    <rPh sb="2" eb="4">
      <t>ミコ</t>
    </rPh>
    <rPh sb="7" eb="8">
      <t>ネン</t>
    </rPh>
    <phoneticPr fontId="8"/>
  </si>
  <si>
    <t>終期未定
H25に点検実施</t>
    <rPh sb="0" eb="2">
      <t>シュウキ</t>
    </rPh>
    <rPh sb="2" eb="4">
      <t>ミテイ</t>
    </rPh>
    <rPh sb="9" eb="11">
      <t>テンケン</t>
    </rPh>
    <rPh sb="11" eb="13">
      <t>ジッシ</t>
    </rPh>
    <phoneticPr fontId="8"/>
  </si>
  <si>
    <t>終期未定
H26に点検実施</t>
    <rPh sb="0" eb="2">
      <t>シュウキ</t>
    </rPh>
    <rPh sb="2" eb="4">
      <t>ミテイ</t>
    </rPh>
    <rPh sb="9" eb="11">
      <t>テンケン</t>
    </rPh>
    <rPh sb="11" eb="13">
      <t>ジッシ</t>
    </rPh>
    <phoneticPr fontId="8"/>
  </si>
  <si>
    <t>(項)研究開発推進費
(大事項)ライフサイエンス分野の研究開発の推進等に必要な経費
(大事項)情報通信分野の研究開発の推進等に必要な経費
(大事項)環境分野の研究開発の推進に必要な経費
(大事項)新興・融合領域の研究開発の推進に必要な経費</t>
    <rPh sb="1" eb="2">
      <t>コウ</t>
    </rPh>
    <rPh sb="3" eb="7">
      <t>ケンキュウカイハツ</t>
    </rPh>
    <rPh sb="7" eb="10">
      <t>スイシンヒ</t>
    </rPh>
    <rPh sb="12" eb="13">
      <t>ダイ</t>
    </rPh>
    <rPh sb="13" eb="15">
      <t>ジコウ</t>
    </rPh>
    <rPh sb="24" eb="26">
      <t>ブンヤ</t>
    </rPh>
    <rPh sb="32" eb="34">
      <t>スイシン</t>
    </rPh>
    <rPh sb="34" eb="35">
      <t>トウ</t>
    </rPh>
    <rPh sb="36" eb="38">
      <t>ヒツヨウ</t>
    </rPh>
    <rPh sb="43" eb="44">
      <t>ダイ</t>
    </rPh>
    <rPh sb="44" eb="46">
      <t>ジコウ</t>
    </rPh>
    <rPh sb="47" eb="49">
      <t>ジョウホウ</t>
    </rPh>
    <rPh sb="49" eb="51">
      <t>ツウシン</t>
    </rPh>
    <rPh sb="51" eb="53">
      <t>ブンヤ</t>
    </rPh>
    <rPh sb="54" eb="56">
      <t>ケンキュウ</t>
    </rPh>
    <rPh sb="56" eb="58">
      <t>カイハツ</t>
    </rPh>
    <rPh sb="59" eb="61">
      <t>スイシン</t>
    </rPh>
    <rPh sb="61" eb="62">
      <t>トウ</t>
    </rPh>
    <rPh sb="63" eb="65">
      <t>ヒツヨウ</t>
    </rPh>
    <rPh sb="66" eb="68">
      <t>ケイヒ</t>
    </rPh>
    <phoneticPr fontId="14"/>
  </si>
  <si>
    <t>(項)独立行政法人海洋研究開発機構施設整備費
(大事項)独立行政法人海洋研究開発機構施設整備に必要な経費</t>
    <rPh sb="1" eb="2">
      <t>コウ</t>
    </rPh>
    <rPh sb="3" eb="5">
      <t>ドクリツ</t>
    </rPh>
    <rPh sb="5" eb="7">
      <t>ギョウセイ</t>
    </rPh>
    <rPh sb="7" eb="9">
      <t>ホウジン</t>
    </rPh>
    <rPh sb="9" eb="11">
      <t>カイヨウ</t>
    </rPh>
    <rPh sb="11" eb="15">
      <t>ケンキュウカイハツ</t>
    </rPh>
    <rPh sb="15" eb="17">
      <t>キコウ</t>
    </rPh>
    <rPh sb="17" eb="19">
      <t>シセツ</t>
    </rPh>
    <rPh sb="19" eb="21">
      <t>セイビ</t>
    </rPh>
    <rPh sb="21" eb="22">
      <t>ヒ</t>
    </rPh>
    <rPh sb="24" eb="25">
      <t>ダイ</t>
    </rPh>
    <rPh sb="25" eb="27">
      <t>ジコウ</t>
    </rPh>
    <rPh sb="28" eb="30">
      <t>ドクリツ</t>
    </rPh>
    <rPh sb="30" eb="32">
      <t>ギョウセイ</t>
    </rPh>
    <rPh sb="32" eb="34">
      <t>ホウジン</t>
    </rPh>
    <rPh sb="34" eb="36">
      <t>カイヨウ</t>
    </rPh>
    <rPh sb="36" eb="40">
      <t>ケンキュウカイハツ</t>
    </rPh>
    <rPh sb="40" eb="42">
      <t>キコウ</t>
    </rPh>
    <rPh sb="42" eb="44">
      <t>シセツ</t>
    </rPh>
    <rPh sb="44" eb="46">
      <t>セイビ</t>
    </rPh>
    <rPh sb="47" eb="49">
      <t>ヒツヨウ</t>
    </rPh>
    <rPh sb="50" eb="52">
      <t>ケイヒ</t>
    </rPh>
    <phoneticPr fontId="8"/>
  </si>
  <si>
    <t>文化遺産を活かした観光振興・地域活性化事業</t>
    <rPh sb="0" eb="4">
      <t>ブンカイサン</t>
    </rPh>
    <rPh sb="5" eb="6">
      <t>イ</t>
    </rPh>
    <rPh sb="9" eb="11">
      <t>カンコウ</t>
    </rPh>
    <rPh sb="11" eb="13">
      <t>シンコウ</t>
    </rPh>
    <rPh sb="14" eb="16">
      <t>チイキ</t>
    </rPh>
    <rPh sb="16" eb="19">
      <t>カッセイカ</t>
    </rPh>
    <rPh sb="19" eb="21">
      <t>ジギョウ</t>
    </rPh>
    <phoneticPr fontId="8"/>
  </si>
  <si>
    <t>日本海溝海底地震津波観測網の整備（復興関連事業）</t>
    <rPh sb="0" eb="2">
      <t>ニホン</t>
    </rPh>
    <rPh sb="2" eb="4">
      <t>カイコウ</t>
    </rPh>
    <rPh sb="4" eb="6">
      <t>カイテイ</t>
    </rPh>
    <rPh sb="6" eb="8">
      <t>ジシン</t>
    </rPh>
    <rPh sb="8" eb="10">
      <t>ツナミ</t>
    </rPh>
    <rPh sb="10" eb="12">
      <t>カンソク</t>
    </rPh>
    <rPh sb="12" eb="13">
      <t>モウ</t>
    </rPh>
    <rPh sb="14" eb="16">
      <t>セイビ</t>
    </rPh>
    <rPh sb="17" eb="19">
      <t>フッコウ</t>
    </rPh>
    <rPh sb="19" eb="21">
      <t>カンレン</t>
    </rPh>
    <rPh sb="21" eb="23">
      <t>ジギョウ</t>
    </rPh>
    <phoneticPr fontId="8"/>
  </si>
  <si>
    <t>H23.4.1
H14.4.1
H25.4.1</t>
    <phoneticPr fontId="8"/>
  </si>
  <si>
    <t>H.13.4.1</t>
    <phoneticPr fontId="8"/>
  </si>
  <si>
    <t>未定</t>
    <phoneticPr fontId="8"/>
  </si>
  <si>
    <t>S25.4.1
H6.4.1</t>
    <phoneticPr fontId="8"/>
  </si>
  <si>
    <t>H17.4.1
H25.4.1</t>
    <phoneticPr fontId="8"/>
  </si>
  <si>
    <t>S32.4.1
S56.4.1</t>
    <phoneticPr fontId="8"/>
  </si>
  <si>
    <t>S28.4.1
S61.4.1
H20.4.1</t>
    <phoneticPr fontId="8"/>
  </si>
  <si>
    <t>S28.4.1
S49.4.1</t>
    <phoneticPr fontId="8"/>
  </si>
  <si>
    <t>事業の終期
（予定）</t>
    <rPh sb="0" eb="2">
      <t>ジギョウ</t>
    </rPh>
    <rPh sb="3" eb="5">
      <t>シュウキ</t>
    </rPh>
    <rPh sb="7" eb="9">
      <t>ヨテイ</t>
    </rPh>
    <phoneticPr fontId="8"/>
  </si>
  <si>
    <t>長期継続事業等（５年超過）</t>
    <rPh sb="0" eb="2">
      <t>チョウキ</t>
    </rPh>
    <rPh sb="2" eb="4">
      <t>ケイゾク</t>
    </rPh>
    <rPh sb="4" eb="6">
      <t>ジギョウ</t>
    </rPh>
    <rPh sb="6" eb="7">
      <t>トウ</t>
    </rPh>
    <rPh sb="9" eb="10">
      <t>ネン</t>
    </rPh>
    <rPh sb="10" eb="12">
      <t>チョウカ</t>
    </rPh>
    <phoneticPr fontId="8"/>
  </si>
  <si>
    <t>1-1</t>
    <phoneticPr fontId="8"/>
  </si>
  <si>
    <t>1-2</t>
    <phoneticPr fontId="8"/>
  </si>
  <si>
    <t>1-3</t>
    <phoneticPr fontId="8"/>
  </si>
  <si>
    <t>1-4</t>
    <phoneticPr fontId="8"/>
  </si>
  <si>
    <t>1-5</t>
    <phoneticPr fontId="8"/>
  </si>
  <si>
    <t>2-1</t>
    <phoneticPr fontId="8"/>
  </si>
  <si>
    <t>2-2</t>
    <phoneticPr fontId="8"/>
  </si>
  <si>
    <t>2-3</t>
    <phoneticPr fontId="8"/>
  </si>
  <si>
    <t>2-4</t>
    <phoneticPr fontId="8"/>
  </si>
  <si>
    <t>2-5</t>
    <phoneticPr fontId="8"/>
  </si>
  <si>
    <t>2-6</t>
    <phoneticPr fontId="8"/>
  </si>
  <si>
    <t>2-7</t>
    <phoneticPr fontId="8"/>
  </si>
  <si>
    <t>2-8</t>
    <phoneticPr fontId="8"/>
  </si>
  <si>
    <t>2-9</t>
    <phoneticPr fontId="8"/>
  </si>
  <si>
    <t>2-10</t>
    <phoneticPr fontId="8"/>
  </si>
  <si>
    <t>3-1</t>
    <phoneticPr fontId="8"/>
  </si>
  <si>
    <t>4-1</t>
    <phoneticPr fontId="8"/>
  </si>
  <si>
    <t>4-2</t>
    <phoneticPr fontId="8"/>
  </si>
  <si>
    <t>5-1</t>
    <phoneticPr fontId="8"/>
  </si>
  <si>
    <t>6-1</t>
    <phoneticPr fontId="8"/>
  </si>
  <si>
    <t>7-1</t>
    <phoneticPr fontId="8"/>
  </si>
  <si>
    <t>7-2</t>
    <phoneticPr fontId="8"/>
  </si>
  <si>
    <t>7-3</t>
    <phoneticPr fontId="8"/>
  </si>
  <si>
    <t>7-4</t>
    <phoneticPr fontId="8"/>
  </si>
  <si>
    <t>8-1</t>
    <phoneticPr fontId="8"/>
  </si>
  <si>
    <t>8-2</t>
    <phoneticPr fontId="8"/>
  </si>
  <si>
    <t>9-1</t>
    <phoneticPr fontId="8"/>
  </si>
  <si>
    <t>9-2</t>
    <phoneticPr fontId="8"/>
  </si>
  <si>
    <t>9-3</t>
    <phoneticPr fontId="8"/>
  </si>
  <si>
    <t>9-4</t>
    <phoneticPr fontId="8"/>
  </si>
  <si>
    <t>9-5</t>
    <phoneticPr fontId="8"/>
  </si>
  <si>
    <t>9-6</t>
    <phoneticPr fontId="8"/>
  </si>
  <si>
    <t>9-7</t>
    <phoneticPr fontId="8"/>
  </si>
  <si>
    <t>9-8</t>
    <phoneticPr fontId="8"/>
  </si>
  <si>
    <t>9-9</t>
    <phoneticPr fontId="8"/>
  </si>
  <si>
    <t>11-1</t>
    <phoneticPr fontId="8"/>
  </si>
  <si>
    <t>11-2</t>
    <phoneticPr fontId="8"/>
  </si>
  <si>
    <t>11-3</t>
    <phoneticPr fontId="8"/>
  </si>
  <si>
    <t>12-1</t>
    <phoneticPr fontId="8"/>
  </si>
  <si>
    <t>12-2</t>
    <phoneticPr fontId="8"/>
  </si>
  <si>
    <t>12-3</t>
    <phoneticPr fontId="8"/>
  </si>
  <si>
    <t>12-4</t>
    <phoneticPr fontId="8"/>
  </si>
  <si>
    <t>13-1</t>
    <phoneticPr fontId="8"/>
  </si>
  <si>
    <t>13-2</t>
    <phoneticPr fontId="8"/>
  </si>
  <si>
    <t>該当なし</t>
    <rPh sb="0" eb="2">
      <t>ガイトウ</t>
    </rPh>
    <phoneticPr fontId="8"/>
  </si>
  <si>
    <t>点検済</t>
    <rPh sb="0" eb="2">
      <t>テンケン</t>
    </rPh>
    <rPh sb="2" eb="3">
      <t>ズ</t>
    </rPh>
    <phoneticPr fontId="8"/>
  </si>
  <si>
    <t>研究大学強化促進事業</t>
    <rPh sb="0" eb="2">
      <t>ケンキュウ</t>
    </rPh>
    <rPh sb="2" eb="4">
      <t>ダイガク</t>
    </rPh>
    <rPh sb="4" eb="6">
      <t>キョウカ</t>
    </rPh>
    <rPh sb="6" eb="8">
      <t>ソクシン</t>
    </rPh>
    <rPh sb="8" eb="10">
      <t>ジギョウ</t>
    </rPh>
    <phoneticPr fontId="8"/>
  </si>
  <si>
    <t>(項)独立行政法人日本原子力研究開発機構施設整備費
(大事項)独立行政法人日本原子力研究開発機構施設整備に必要な経費
(大事項)独立行政法人日本原子力研究開発機構核融合研究開発施設整備に必要な経費</t>
    <rPh sb="1" eb="2">
      <t>コウ</t>
    </rPh>
    <rPh sb="3" eb="5">
      <t>ドクリツ</t>
    </rPh>
    <rPh sb="5" eb="7">
      <t>ギョウセイ</t>
    </rPh>
    <rPh sb="7" eb="9">
      <t>ホウジン</t>
    </rPh>
    <rPh sb="9" eb="11">
      <t>ニホン</t>
    </rPh>
    <rPh sb="11" eb="14">
      <t>ゲンシリョク</t>
    </rPh>
    <rPh sb="14" eb="18">
      <t>ケンキュウカイハツ</t>
    </rPh>
    <rPh sb="18" eb="20">
      <t>キコウ</t>
    </rPh>
    <rPh sb="20" eb="22">
      <t>シセツ</t>
    </rPh>
    <rPh sb="22" eb="24">
      <t>セイビ</t>
    </rPh>
    <rPh sb="24" eb="25">
      <t>ヒ</t>
    </rPh>
    <rPh sb="27" eb="28">
      <t>ダイ</t>
    </rPh>
    <rPh sb="28" eb="30">
      <t>ジコウ</t>
    </rPh>
    <rPh sb="31" eb="33">
      <t>ドクリツ</t>
    </rPh>
    <rPh sb="33" eb="35">
      <t>ギョウセイ</t>
    </rPh>
    <rPh sb="35" eb="37">
      <t>ホウジン</t>
    </rPh>
    <rPh sb="37" eb="39">
      <t>ニホン</t>
    </rPh>
    <rPh sb="39" eb="42">
      <t>ゲンシリョク</t>
    </rPh>
    <rPh sb="42" eb="46">
      <t>ケンキュウカイハツ</t>
    </rPh>
    <rPh sb="46" eb="48">
      <t>キコウ</t>
    </rPh>
    <rPh sb="48" eb="50">
      <t>シセツ</t>
    </rPh>
    <rPh sb="50" eb="52">
      <t>セイビ</t>
    </rPh>
    <rPh sb="53" eb="55">
      <t>ヒツヨウ</t>
    </rPh>
    <rPh sb="56" eb="58">
      <t>ケイヒ</t>
    </rPh>
    <phoneticPr fontId="8"/>
  </si>
  <si>
    <t>独立行政法人日本スポーツ振興センター施設整備費</t>
    <rPh sb="18" eb="20">
      <t>シセツ</t>
    </rPh>
    <phoneticPr fontId="8"/>
  </si>
  <si>
    <t>外国人の子供の教育環境改善事業</t>
    <rPh sb="4" eb="6">
      <t>コドモ</t>
    </rPh>
    <phoneticPr fontId="8"/>
  </si>
  <si>
    <t>(3)②-1
政策評価
対象</t>
    <rPh sb="7" eb="9">
      <t>セイサク</t>
    </rPh>
    <rPh sb="9" eb="11">
      <t>ヒョウカ</t>
    </rPh>
    <rPh sb="12" eb="14">
      <t>タイショウ</t>
    </rPh>
    <phoneticPr fontId="8"/>
  </si>
  <si>
    <t>(3)①ウ
行革から
指摘事項
有</t>
    <rPh sb="6" eb="8">
      <t>ギョウカク</t>
    </rPh>
    <rPh sb="11" eb="13">
      <t>シテキ</t>
    </rPh>
    <rPh sb="13" eb="15">
      <t>ジコウ</t>
    </rPh>
    <rPh sb="16" eb="17">
      <t>ア</t>
    </rPh>
    <phoneticPr fontId="8"/>
  </si>
  <si>
    <t>左のうち
有識者点検対象</t>
    <rPh sb="0" eb="1">
      <t>ヒダリ</t>
    </rPh>
    <rPh sb="5" eb="8">
      <t>ユウシキシャ</t>
    </rPh>
    <rPh sb="8" eb="10">
      <t>テンケン</t>
    </rPh>
    <rPh sb="10" eb="12">
      <t>タイショウ</t>
    </rPh>
    <phoneticPr fontId="8"/>
  </si>
  <si>
    <t>行革推進会議</t>
  </si>
  <si>
    <t>25年度
外部
点検
実施済</t>
    <rPh sb="2" eb="4">
      <t>ネンド</t>
    </rPh>
    <rPh sb="5" eb="7">
      <t>ガイブ</t>
    </rPh>
    <rPh sb="8" eb="10">
      <t>テンケン</t>
    </rPh>
    <rPh sb="11" eb="13">
      <t>ジッシ</t>
    </rPh>
    <rPh sb="13" eb="14">
      <t>ズ</t>
    </rPh>
    <phoneticPr fontId="8"/>
  </si>
  <si>
    <t>私立学校教員研修事業費等補助</t>
    <rPh sb="0" eb="2">
      <t>シリツ</t>
    </rPh>
    <rPh sb="2" eb="4">
      <t>ガッコウ</t>
    </rPh>
    <rPh sb="4" eb="6">
      <t>キョウイン</t>
    </rPh>
    <rPh sb="6" eb="8">
      <t>ケンシュウ</t>
    </rPh>
    <rPh sb="8" eb="11">
      <t>ジギョウヒ</t>
    </rPh>
    <rPh sb="11" eb="12">
      <t>トウ</t>
    </rPh>
    <rPh sb="12" eb="14">
      <t>ホジョ</t>
    </rPh>
    <phoneticPr fontId="8"/>
  </si>
  <si>
    <t>点検済</t>
    <rPh sb="0" eb="2">
      <t>テンケン</t>
    </rPh>
    <rPh sb="2" eb="3">
      <t>ズ</t>
    </rPh>
    <phoneticPr fontId="8"/>
  </si>
  <si>
    <t>未来社会実現のためのＩＣＴ基盤技術の研究開発</t>
    <rPh sb="0" eb="2">
      <t>ミライ</t>
    </rPh>
    <rPh sb="2" eb="4">
      <t>シャカイ</t>
    </rPh>
    <rPh sb="4" eb="6">
      <t>ジツゲン</t>
    </rPh>
    <rPh sb="15" eb="17">
      <t>ギジュツ</t>
    </rPh>
    <phoneticPr fontId="8"/>
  </si>
  <si>
    <t>ポスト「京」の開発</t>
    <rPh sb="4" eb="5">
      <t>キョウ</t>
    </rPh>
    <rPh sb="7" eb="9">
      <t>カイハツ</t>
    </rPh>
    <phoneticPr fontId="8"/>
  </si>
  <si>
    <t>(項)高等教育振興費
(大事項)大学等における教育改革に
必要な経費
(項)国立大学法人施設整備費
(大事項)国立大学法人施設整備に必要な経費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9" eb="31">
      <t>ヒツヨウ</t>
    </rPh>
    <rPh sb="32" eb="34">
      <t>ケイヒ</t>
    </rPh>
    <rPh sb="36" eb="37">
      <t>コウ</t>
    </rPh>
    <rPh sb="38" eb="40">
      <t>コクリツ</t>
    </rPh>
    <rPh sb="40" eb="42">
      <t>ダイガク</t>
    </rPh>
    <rPh sb="42" eb="44">
      <t>ホウジン</t>
    </rPh>
    <rPh sb="44" eb="46">
      <t>シセツ</t>
    </rPh>
    <rPh sb="46" eb="49">
      <t>セイビヒ</t>
    </rPh>
    <phoneticPr fontId="8"/>
  </si>
  <si>
    <t>(項)科学技術・学術政策推進費
(大事項)科学技術関係人材の育成等に必要な経費
(大事項)産学官連携の推進及び地域科学技術の振興に必要な経費
(項)研究開発推進費
(大事項)ライフサイエンス分野の研究開発の推進等に必要な経費
(大事項)情報通信分野の研究開発の推進に必要な経費
(大事項)環境分野の研究開発の推進に必要な経費</t>
    <rPh sb="17" eb="18">
      <t>ダイ</t>
    </rPh>
    <rPh sb="18" eb="20">
      <t>ジコウ</t>
    </rPh>
    <rPh sb="21" eb="23">
      <t>カガク</t>
    </rPh>
    <rPh sb="23" eb="25">
      <t>ギジュツ</t>
    </rPh>
    <rPh sb="25" eb="27">
      <t>カンケイ</t>
    </rPh>
    <rPh sb="27" eb="29">
      <t>ジンザイ</t>
    </rPh>
    <rPh sb="30" eb="32">
      <t>イクセイ</t>
    </rPh>
    <rPh sb="32" eb="33">
      <t>トウ</t>
    </rPh>
    <rPh sb="34" eb="36">
      <t>ヒツヨウ</t>
    </rPh>
    <rPh sb="37" eb="39">
      <t>ケイヒ</t>
    </rPh>
    <rPh sb="84" eb="85">
      <t>ダイ</t>
    </rPh>
    <rPh sb="85" eb="87">
      <t>ジコウ</t>
    </rPh>
    <rPh sb="96" eb="98">
      <t>ブンヤ</t>
    </rPh>
    <rPh sb="99" eb="101">
      <t>ケンキュウ</t>
    </rPh>
    <rPh sb="101" eb="103">
      <t>カイハツ</t>
    </rPh>
    <rPh sb="104" eb="106">
      <t>スイシン</t>
    </rPh>
    <rPh sb="106" eb="107">
      <t>トウ</t>
    </rPh>
    <rPh sb="108" eb="110">
      <t>ヒツヨウ</t>
    </rPh>
    <rPh sb="111" eb="113">
      <t>ケイヒ</t>
    </rPh>
    <rPh sb="141" eb="142">
      <t>ダイ</t>
    </rPh>
    <rPh sb="142" eb="144">
      <t>ジコウ</t>
    </rPh>
    <rPh sb="145" eb="147">
      <t>カンキョウ</t>
    </rPh>
    <rPh sb="147" eb="149">
      <t>ブンヤ</t>
    </rPh>
    <rPh sb="150" eb="152">
      <t>ケンキュウ</t>
    </rPh>
    <rPh sb="152" eb="154">
      <t>カイハツ</t>
    </rPh>
    <rPh sb="155" eb="157">
      <t>スイシン</t>
    </rPh>
    <rPh sb="158" eb="160">
      <t>ヒツヨウ</t>
    </rPh>
    <rPh sb="161" eb="163">
      <t>ケイヒ</t>
    </rPh>
    <phoneticPr fontId="8"/>
  </si>
  <si>
    <t>産業界のニーズに対応した教育改善・充実体制整備事業（インターンシップ等の取組拡大）</t>
    <rPh sb="0" eb="3">
      <t>サンギョウカイ</t>
    </rPh>
    <rPh sb="8" eb="10">
      <t>タイオウ</t>
    </rPh>
    <rPh sb="12" eb="14">
      <t>キョウイク</t>
    </rPh>
    <rPh sb="14" eb="16">
      <t>カイゼン</t>
    </rPh>
    <rPh sb="17" eb="19">
      <t>ジュウジツ</t>
    </rPh>
    <rPh sb="19" eb="21">
      <t>タイセイ</t>
    </rPh>
    <rPh sb="21" eb="23">
      <t>セイビ</t>
    </rPh>
    <rPh sb="23" eb="25">
      <t>ジギョウ</t>
    </rPh>
    <rPh sb="34" eb="35">
      <t>ナド</t>
    </rPh>
    <rPh sb="36" eb="38">
      <t>トリクミ</t>
    </rPh>
    <rPh sb="38" eb="40">
      <t>カクダイ</t>
    </rPh>
    <phoneticPr fontId="8"/>
  </si>
  <si>
    <t>平成２５年対象</t>
  </si>
  <si>
    <t>宇宙・航空科学技術推進の調整に必要な経費</t>
    <rPh sb="3" eb="5">
      <t>コウクウ</t>
    </rPh>
    <rPh sb="5" eb="7">
      <t>カガク</t>
    </rPh>
    <rPh sb="7" eb="9">
      <t>ギジュツ</t>
    </rPh>
    <rPh sb="9" eb="11">
      <t>スイシン</t>
    </rPh>
    <phoneticPr fontId="8"/>
  </si>
  <si>
    <t>脳科学研究戦略推進プログラム・脳機能ネットワークの全容解明プロジェクト</t>
    <rPh sb="0" eb="1">
      <t>ノウ</t>
    </rPh>
    <rPh sb="1" eb="3">
      <t>カガク</t>
    </rPh>
    <rPh sb="3" eb="5">
      <t>ケンキュウ</t>
    </rPh>
    <rPh sb="5" eb="7">
      <t>センリャク</t>
    </rPh>
    <rPh sb="7" eb="9">
      <t>スイシン</t>
    </rPh>
    <rPh sb="15" eb="18">
      <t>ノウキノウ</t>
    </rPh>
    <rPh sb="25" eb="27">
      <t>ゼンヨウ</t>
    </rPh>
    <rPh sb="27" eb="29">
      <t>カイメイ</t>
    </rPh>
    <phoneticPr fontId="8"/>
  </si>
  <si>
    <t>現状通り</t>
    <rPh sb="0" eb="2">
      <t>ゲンジョウ</t>
    </rPh>
    <rPh sb="2" eb="3">
      <t>ドオ</t>
    </rPh>
    <phoneticPr fontId="8"/>
  </si>
  <si>
    <t>　　施策名：1-1 教育改革に関する基本的な政策の推進等</t>
    <rPh sb="2" eb="4">
      <t>セサク</t>
    </rPh>
    <rPh sb="4" eb="5">
      <t>メイ</t>
    </rPh>
    <phoneticPr fontId="8"/>
  </si>
  <si>
    <t>　　施策名：1-2 生涯を通じた学習機会の拡大</t>
    <rPh sb="2" eb="4">
      <t>セサク</t>
    </rPh>
    <rPh sb="4" eb="5">
      <t>メイ</t>
    </rPh>
    <phoneticPr fontId="8"/>
  </si>
  <si>
    <t>　　施策名：1-3 地域の教育力の向上</t>
    <rPh sb="2" eb="4">
      <t>セサク</t>
    </rPh>
    <rPh sb="4" eb="5">
      <t>メイ</t>
    </rPh>
    <phoneticPr fontId="8"/>
  </si>
  <si>
    <t>　　施策名：1-4 家庭の教育力の向上</t>
    <rPh sb="2" eb="4">
      <t>セサク</t>
    </rPh>
    <rPh sb="4" eb="5">
      <t>メイ</t>
    </rPh>
    <phoneticPr fontId="8"/>
  </si>
  <si>
    <t>　　施策名：2-1 確かな学力の育成</t>
    <rPh sb="2" eb="4">
      <t>セサク</t>
    </rPh>
    <rPh sb="4" eb="5">
      <t>メイ</t>
    </rPh>
    <phoneticPr fontId="8"/>
  </si>
  <si>
    <t>　　施策名：2-2 豊かな心の育成</t>
    <rPh sb="2" eb="4">
      <t>セサク</t>
    </rPh>
    <rPh sb="4" eb="5">
      <t>メイ</t>
    </rPh>
    <phoneticPr fontId="8"/>
  </si>
  <si>
    <t>　　施策名：2-3 青少年の健全育成</t>
    <rPh sb="2" eb="4">
      <t>セサク</t>
    </rPh>
    <rPh sb="4" eb="5">
      <t>メイ</t>
    </rPh>
    <phoneticPr fontId="8"/>
  </si>
  <si>
    <t>　　施策名：2-4 健やかな体の育成及び学校安全の推進</t>
    <rPh sb="2" eb="4">
      <t>セサク</t>
    </rPh>
    <rPh sb="4" eb="5">
      <t>メイ</t>
    </rPh>
    <phoneticPr fontId="8"/>
  </si>
  <si>
    <t>　　施策名：2-5 地域住民に開かれた信頼される学校づくり</t>
    <rPh sb="2" eb="4">
      <t>セサク</t>
    </rPh>
    <rPh sb="4" eb="5">
      <t>メイ</t>
    </rPh>
    <phoneticPr fontId="8"/>
  </si>
  <si>
    <t>　　施策名：2-6 魅力ある優れた教員の養成・確保</t>
    <rPh sb="2" eb="4">
      <t>セサク</t>
    </rPh>
    <rPh sb="4" eb="5">
      <t>メイ</t>
    </rPh>
    <phoneticPr fontId="8"/>
  </si>
  <si>
    <t>　　施策名：2-7 安全・安心で豊かな学校施設の整備推進</t>
    <rPh sb="2" eb="4">
      <t>セサク</t>
    </rPh>
    <rPh sb="4" eb="5">
      <t>メイ</t>
    </rPh>
    <phoneticPr fontId="8"/>
  </si>
  <si>
    <t>　　施策名：2-8 教育機会の確保のための支援づくり</t>
    <rPh sb="2" eb="4">
      <t>セサク</t>
    </rPh>
    <rPh sb="4" eb="5">
      <t>メイ</t>
    </rPh>
    <phoneticPr fontId="8"/>
  </si>
  <si>
    <t>　　施策名：2-9 幼児教育の振興</t>
    <rPh sb="2" eb="4">
      <t>セサク</t>
    </rPh>
    <rPh sb="4" eb="5">
      <t>メイ</t>
    </rPh>
    <phoneticPr fontId="8"/>
  </si>
  <si>
    <t>　　施策名：2-10 一人一人のニーズに応じた特別支援教育の推進</t>
    <rPh sb="2" eb="4">
      <t>セサク</t>
    </rPh>
    <rPh sb="4" eb="5">
      <t>メイ</t>
    </rPh>
    <phoneticPr fontId="8"/>
  </si>
  <si>
    <t>　　施策名：3-1 義務教育に必要な教職員の確保</t>
    <rPh sb="2" eb="4">
      <t>セサク</t>
    </rPh>
    <rPh sb="4" eb="5">
      <t>メイ</t>
    </rPh>
    <phoneticPr fontId="8"/>
  </si>
  <si>
    <t>　　施策名：4-1  大学などにおける教育研究の質の向上</t>
    <rPh sb="2" eb="4">
      <t>セサク</t>
    </rPh>
    <rPh sb="4" eb="5">
      <t>メイ</t>
    </rPh>
    <phoneticPr fontId="8"/>
  </si>
  <si>
    <t>　　施策名：4-2 大学などにおける教育研究基盤の整備</t>
    <rPh sb="2" eb="4">
      <t>セサク</t>
    </rPh>
    <rPh sb="4" eb="5">
      <t>メイ</t>
    </rPh>
    <phoneticPr fontId="8"/>
  </si>
  <si>
    <t>　　施策名：5-1 意欲・能力のある学生に対する奨学金事業の推進</t>
    <rPh sb="2" eb="4">
      <t>セサク</t>
    </rPh>
    <rPh sb="4" eb="5">
      <t>メイ</t>
    </rPh>
    <phoneticPr fontId="8"/>
  </si>
  <si>
    <t>　　施策名：6-1 特色ある教育研究を展開する私立学校の振興</t>
    <rPh sb="2" eb="4">
      <t>セサク</t>
    </rPh>
    <rPh sb="4" eb="5">
      <t>メイ</t>
    </rPh>
    <phoneticPr fontId="8"/>
  </si>
  <si>
    <t>　　施策名：7-1 科学技術関係人材の育成及び科学技術に関する国民意識の醸成</t>
    <rPh sb="2" eb="4">
      <t>セサク</t>
    </rPh>
    <rPh sb="4" eb="5">
      <t>メイ</t>
    </rPh>
    <phoneticPr fontId="8"/>
  </si>
  <si>
    <t>　　施策名：7-2 イノベーション創出に向けた産業連携の推進及び地域科学技術の振興</t>
    <rPh sb="2" eb="4">
      <t>セサク</t>
    </rPh>
    <rPh sb="4" eb="5">
      <t>メイ</t>
    </rPh>
    <phoneticPr fontId="8"/>
  </si>
  <si>
    <t>　　施策名：7-3 科学技術システム改革の先導</t>
    <rPh sb="2" eb="4">
      <t>セサク</t>
    </rPh>
    <rPh sb="4" eb="5">
      <t>メイ</t>
    </rPh>
    <phoneticPr fontId="8"/>
  </si>
  <si>
    <t>　　施策名：7-4 科学技術の国際活動の戦略的推進</t>
    <rPh sb="2" eb="4">
      <t>セサク</t>
    </rPh>
    <rPh sb="4" eb="5">
      <t>メイ</t>
    </rPh>
    <phoneticPr fontId="8"/>
  </si>
  <si>
    <t>　　施策名：8-1 学術研究の振興</t>
    <rPh sb="2" eb="4">
      <t>セサク</t>
    </rPh>
    <rPh sb="4" eb="5">
      <t>メイ</t>
    </rPh>
    <rPh sb="10" eb="12">
      <t>ガクジュツ</t>
    </rPh>
    <rPh sb="12" eb="14">
      <t>ケンキュウ</t>
    </rPh>
    <rPh sb="15" eb="17">
      <t>シンコウ</t>
    </rPh>
    <phoneticPr fontId="8"/>
  </si>
  <si>
    <t>　　施策名：8-2 科学技術振興のための基盤の強化</t>
    <rPh sb="2" eb="4">
      <t>セサク</t>
    </rPh>
    <rPh sb="4" eb="5">
      <t>メイ</t>
    </rPh>
    <phoneticPr fontId="8"/>
  </si>
  <si>
    <t>　　施策名：9-1 ライフサイエンス分野の研究開発の重点的推進及び倫理的課題等への取組</t>
    <rPh sb="2" eb="4">
      <t>セサク</t>
    </rPh>
    <rPh sb="4" eb="5">
      <t>メイ</t>
    </rPh>
    <phoneticPr fontId="8"/>
  </si>
  <si>
    <t>　　施策名：9-2 情報通信分野の研究開発の重点的推進</t>
    <rPh sb="2" eb="4">
      <t>セサク</t>
    </rPh>
    <rPh sb="4" eb="5">
      <t>メイ</t>
    </rPh>
    <phoneticPr fontId="8"/>
  </si>
  <si>
    <t>　　施策名：9-3 環境分野の研究開発の重点的推進</t>
    <rPh sb="2" eb="4">
      <t>セサク</t>
    </rPh>
    <rPh sb="4" eb="5">
      <t>メイ</t>
    </rPh>
    <phoneticPr fontId="8"/>
  </si>
  <si>
    <t>　　施策名：9-4 ナノテクノロジー・材料分野の研究開発の重点的推進</t>
    <rPh sb="2" eb="4">
      <t>セサク</t>
    </rPh>
    <rPh sb="4" eb="5">
      <t>メイ</t>
    </rPh>
    <phoneticPr fontId="8"/>
  </si>
  <si>
    <t>　　施策名：9-5 原子力・核融合分野の研究・開発・利用（紛争解決を含む）の推進</t>
    <rPh sb="2" eb="4">
      <t>セサク</t>
    </rPh>
    <rPh sb="4" eb="5">
      <t>メイ</t>
    </rPh>
    <rPh sb="14" eb="17">
      <t>カクユウゴウ</t>
    </rPh>
    <phoneticPr fontId="8"/>
  </si>
  <si>
    <t>　　施策名：9-6 宇宙・航空分野の研究・開発・利用の推進</t>
    <rPh sb="2" eb="4">
      <t>セサク</t>
    </rPh>
    <rPh sb="4" eb="5">
      <t>メイ</t>
    </rPh>
    <phoneticPr fontId="8"/>
  </si>
  <si>
    <t>　　施策名：9-7 海洋分野の研究開発の推進</t>
    <rPh sb="2" eb="4">
      <t>セサク</t>
    </rPh>
    <rPh sb="4" eb="5">
      <t>メイ</t>
    </rPh>
    <phoneticPr fontId="8"/>
  </si>
  <si>
    <t>　　施策名：9-8 新興・融合領域の研究開発の推進</t>
    <rPh sb="2" eb="4">
      <t>セサク</t>
    </rPh>
    <rPh sb="4" eb="5">
      <t>メイ</t>
    </rPh>
    <phoneticPr fontId="8"/>
  </si>
  <si>
    <t>　　施策名：9-9 安全・安心な社会の構築に資する科学技術の推進</t>
    <rPh sb="2" eb="4">
      <t>セサク</t>
    </rPh>
    <rPh sb="4" eb="5">
      <t>メイ</t>
    </rPh>
    <phoneticPr fontId="8"/>
  </si>
  <si>
    <t>　　施策名：11-2 生涯スポーツ社会の実現</t>
    <rPh sb="2" eb="4">
      <t>セサク</t>
    </rPh>
    <rPh sb="4" eb="5">
      <t>メイ</t>
    </rPh>
    <phoneticPr fontId="8"/>
  </si>
  <si>
    <t>　　施策名：11-3 我が国の国際競技力の向上</t>
    <rPh sb="2" eb="4">
      <t>セサク</t>
    </rPh>
    <rPh sb="4" eb="5">
      <t>メイ</t>
    </rPh>
    <phoneticPr fontId="8"/>
  </si>
  <si>
    <t>　　施策名：12-1 芸術文化の振興</t>
    <rPh sb="2" eb="4">
      <t>セサク</t>
    </rPh>
    <rPh sb="4" eb="5">
      <t>メイ</t>
    </rPh>
    <phoneticPr fontId="8"/>
  </si>
  <si>
    <t>　　施策名：12-2 文化財の保存及び活用の充実</t>
    <rPh sb="2" eb="4">
      <t>セサク</t>
    </rPh>
    <rPh sb="4" eb="5">
      <t>メイ</t>
    </rPh>
    <phoneticPr fontId="8"/>
  </si>
  <si>
    <t>　　施策名：12-3 日本文化の発信及び国際文化交流の推進</t>
    <rPh sb="2" eb="4">
      <t>セサク</t>
    </rPh>
    <rPh sb="4" eb="5">
      <t>メイ</t>
    </rPh>
    <phoneticPr fontId="8"/>
  </si>
  <si>
    <t>　　施策名：12-4 文化芸術振興のための基盤の充実</t>
    <rPh sb="2" eb="4">
      <t>セサク</t>
    </rPh>
    <rPh sb="4" eb="5">
      <t>メイ</t>
    </rPh>
    <phoneticPr fontId="8"/>
  </si>
  <si>
    <t>　　施策名：13-1 国際交流の推進</t>
    <rPh sb="2" eb="4">
      <t>セサク</t>
    </rPh>
    <rPh sb="4" eb="5">
      <t>メイ</t>
    </rPh>
    <phoneticPr fontId="8"/>
  </si>
  <si>
    <t>　　施策名：13-2 国際協力の推進</t>
    <rPh sb="2" eb="4">
      <t>セサク</t>
    </rPh>
    <rPh sb="4" eb="5">
      <t>メイ</t>
    </rPh>
    <phoneticPr fontId="8"/>
  </si>
  <si>
    <t>　　いずれの施策にも該当しないもの</t>
    <rPh sb="6" eb="8">
      <t>セサク</t>
    </rPh>
    <rPh sb="10" eb="12">
      <t>ガイトウ</t>
    </rPh>
    <phoneticPr fontId="8"/>
  </si>
  <si>
    <t>現状通り</t>
  </si>
  <si>
    <t>反映額</t>
    <rPh sb="0" eb="2">
      <t>ハンエイ</t>
    </rPh>
    <rPh sb="2" eb="3">
      <t>ガク</t>
    </rPh>
    <phoneticPr fontId="8"/>
  </si>
  <si>
    <t>反映状況</t>
    <rPh sb="0" eb="2">
      <t>ハンエイ</t>
    </rPh>
    <rPh sb="2" eb="4">
      <t>ジョウキョウ</t>
    </rPh>
    <phoneticPr fontId="8"/>
  </si>
  <si>
    <t>再掲</t>
    <rPh sb="0" eb="2">
      <t>サイケイ</t>
    </rPh>
    <phoneticPr fontId="8"/>
  </si>
  <si>
    <t>施策
目標</t>
    <rPh sb="0" eb="1">
      <t>セ</t>
    </rPh>
    <rPh sb="1" eb="2">
      <t>サク</t>
    </rPh>
    <rPh sb="3" eb="5">
      <t>モクヒョウ</t>
    </rPh>
    <phoneticPr fontId="8"/>
  </si>
  <si>
    <t>事業件数</t>
    <rPh sb="0" eb="2">
      <t>ジギョウ</t>
    </rPh>
    <rPh sb="2" eb="4">
      <t>ケンスウ</t>
    </rPh>
    <phoneticPr fontId="8"/>
  </si>
  <si>
    <t>再掲分
反映内容</t>
    <rPh sb="0" eb="2">
      <t>サイケイ</t>
    </rPh>
    <rPh sb="2" eb="3">
      <t>ブン</t>
    </rPh>
    <rPh sb="4" eb="6">
      <t>ハンエイ</t>
    </rPh>
    <rPh sb="6" eb="8">
      <t>ナイヨウ</t>
    </rPh>
    <phoneticPr fontId="8"/>
  </si>
  <si>
    <t>再掲分
反映額</t>
    <rPh sb="0" eb="2">
      <t>サイケイ</t>
    </rPh>
    <rPh sb="2" eb="3">
      <t>ブン</t>
    </rPh>
    <rPh sb="4" eb="6">
      <t>ハンエイ</t>
    </rPh>
    <rPh sb="6" eb="7">
      <t>ガク</t>
    </rPh>
    <phoneticPr fontId="8"/>
  </si>
  <si>
    <t>再掲
件数</t>
    <rPh sb="0" eb="2">
      <t>サイケイ</t>
    </rPh>
    <rPh sb="3" eb="5">
      <t>ケンスウ</t>
    </rPh>
    <phoneticPr fontId="8"/>
  </si>
  <si>
    <t>再掲分
外部有識者点検</t>
    <rPh sb="0" eb="2">
      <t>サイケイ</t>
    </rPh>
    <rPh sb="2" eb="3">
      <t>ブン</t>
    </rPh>
    <rPh sb="4" eb="6">
      <t>ガイブ</t>
    </rPh>
    <rPh sb="6" eb="9">
      <t>ユウシキシャ</t>
    </rPh>
    <rPh sb="9" eb="11">
      <t>テンケン</t>
    </rPh>
    <phoneticPr fontId="8"/>
  </si>
  <si>
    <t>平成26年度
補正後予算額</t>
    <rPh sb="0" eb="2">
      <t>ヘイセイ</t>
    </rPh>
    <rPh sb="4" eb="6">
      <t>ネンド</t>
    </rPh>
    <phoneticPr fontId="8"/>
  </si>
  <si>
    <t>平成28年度</t>
    <rPh sb="0" eb="2">
      <t>ヘイセイ</t>
    </rPh>
    <rPh sb="4" eb="6">
      <t>ネンド</t>
    </rPh>
    <phoneticPr fontId="8"/>
  </si>
  <si>
    <t>平成26年
レビュー
シート番号</t>
    <rPh sb="0" eb="2">
      <t>ヘイセイ</t>
    </rPh>
    <rPh sb="4" eb="5">
      <t>ネン</t>
    </rPh>
    <rPh sb="14" eb="16">
      <t>バンゴウ</t>
    </rPh>
    <phoneticPr fontId="8"/>
  </si>
  <si>
    <t>新26-
0001</t>
    <rPh sb="0" eb="1">
      <t>シン</t>
    </rPh>
    <phoneticPr fontId="8"/>
  </si>
  <si>
    <t>新26-
0004</t>
    <rPh sb="0" eb="1">
      <t>シン</t>
    </rPh>
    <phoneticPr fontId="8"/>
  </si>
  <si>
    <t>新26-
0005</t>
    <rPh sb="0" eb="1">
      <t>シン</t>
    </rPh>
    <phoneticPr fontId="8"/>
  </si>
  <si>
    <t>(項)研究振興費
(大事項)科学技術振興の基盤の強化に必要な経緯</t>
    <rPh sb="1" eb="2">
      <t>コウ</t>
    </rPh>
    <rPh sb="3" eb="5">
      <t>ケンキュウ</t>
    </rPh>
    <rPh sb="5" eb="7">
      <t>シンコウ</t>
    </rPh>
    <rPh sb="7" eb="8">
      <t>ヒ</t>
    </rPh>
    <rPh sb="10" eb="12">
      <t>ダイジ</t>
    </rPh>
    <rPh sb="12" eb="13">
      <t>コウ</t>
    </rPh>
    <rPh sb="14" eb="16">
      <t>カガク</t>
    </rPh>
    <rPh sb="16" eb="18">
      <t>ギジュツ</t>
    </rPh>
    <rPh sb="18" eb="20">
      <t>シンコウ</t>
    </rPh>
    <rPh sb="21" eb="23">
      <t>キバン</t>
    </rPh>
    <rPh sb="24" eb="26">
      <t>キョウカ</t>
    </rPh>
    <rPh sb="27" eb="29">
      <t>ヒツヨウ</t>
    </rPh>
    <rPh sb="30" eb="32">
      <t>ケイイ</t>
    </rPh>
    <phoneticPr fontId="8"/>
  </si>
  <si>
    <t>(項)研究振興費
(大事項)科学技術振興の基盤の強化に必要な経費</t>
    <rPh sb="1" eb="2">
      <t>コウ</t>
    </rPh>
    <rPh sb="10" eb="12">
      <t>ダイジ</t>
    </rPh>
    <rPh sb="12" eb="13">
      <t>コウ</t>
    </rPh>
    <rPh sb="27" eb="29">
      <t>ヒツヨウ</t>
    </rPh>
    <rPh sb="30" eb="32">
      <t>ケイヒ</t>
    </rPh>
    <phoneticPr fontId="8"/>
  </si>
  <si>
    <t>(項)研究開発推進費
(大事項)ライフサイエンス分野の研究開発の推進等に必要な経費</t>
    <rPh sb="1" eb="2">
      <t>コウ</t>
    </rPh>
    <rPh sb="5" eb="7">
      <t>カイハツ</t>
    </rPh>
    <rPh sb="7" eb="9">
      <t>スイシン</t>
    </rPh>
    <rPh sb="12" eb="14">
      <t>ダイジ</t>
    </rPh>
    <rPh sb="14" eb="15">
      <t>コウ</t>
    </rPh>
    <rPh sb="24" eb="26">
      <t>ブンヤ</t>
    </rPh>
    <rPh sb="27" eb="29">
      <t>ケンキュウ</t>
    </rPh>
    <rPh sb="29" eb="31">
      <t>カイハツ</t>
    </rPh>
    <rPh sb="32" eb="34">
      <t>スイシン</t>
    </rPh>
    <rPh sb="34" eb="35">
      <t>ナド</t>
    </rPh>
    <rPh sb="36" eb="38">
      <t>ヒツヨウ</t>
    </rPh>
    <rPh sb="39" eb="41">
      <t>ケイヒ</t>
    </rPh>
    <phoneticPr fontId="8"/>
  </si>
  <si>
    <t>(項)研究開発推進費
(大事項)ライフサイエンス分野の研究開発の推進等に必要な経費</t>
    <rPh sb="1" eb="2">
      <t>コウ</t>
    </rPh>
    <rPh sb="3" eb="5">
      <t>ケンキュウ</t>
    </rPh>
    <rPh sb="5" eb="7">
      <t>カイハツ</t>
    </rPh>
    <rPh sb="7" eb="10">
      <t>スイシンヒ</t>
    </rPh>
    <rPh sb="12" eb="14">
      <t>ダイジ</t>
    </rPh>
    <rPh sb="14" eb="15">
      <t>コウ</t>
    </rPh>
    <phoneticPr fontId="8"/>
  </si>
  <si>
    <t>新26-
0021</t>
    <rPh sb="0" eb="1">
      <t>シン</t>
    </rPh>
    <phoneticPr fontId="8"/>
  </si>
  <si>
    <t>新26-
0022</t>
    <rPh sb="0" eb="1">
      <t>シン</t>
    </rPh>
    <phoneticPr fontId="8"/>
  </si>
  <si>
    <t>(項)研究開発推進費
(大事項)ライフサイエンス分野の研究開発の推進等に必要な経費</t>
    <rPh sb="34" eb="35">
      <t>トウ</t>
    </rPh>
    <phoneticPr fontId="8"/>
  </si>
  <si>
    <t>304
新26-0027</t>
    <rPh sb="4" eb="5">
      <t>シン</t>
    </rPh>
    <phoneticPr fontId="8"/>
  </si>
  <si>
    <t>　　施策名：11-1 子供の体力の向上</t>
    <rPh sb="2" eb="4">
      <t>セサク</t>
    </rPh>
    <rPh sb="4" eb="5">
      <t>メイ</t>
    </rPh>
    <rPh sb="11" eb="13">
      <t>コドモ</t>
    </rPh>
    <phoneticPr fontId="8"/>
  </si>
  <si>
    <t>新26-
0028</t>
    <phoneticPr fontId="8"/>
  </si>
  <si>
    <t>新26-
0029</t>
    <phoneticPr fontId="8"/>
  </si>
  <si>
    <t>メダル獲得に向けたマルチサポート戦略事業</t>
  </si>
  <si>
    <t>新26-
0035</t>
    <rPh sb="0" eb="1">
      <t>シン</t>
    </rPh>
    <phoneticPr fontId="8"/>
  </si>
  <si>
    <t>新26-
0039</t>
    <rPh sb="0" eb="1">
      <t>シン</t>
    </rPh>
    <phoneticPr fontId="8"/>
  </si>
  <si>
    <t>新26-
0043</t>
    <rPh sb="0" eb="1">
      <t>シン</t>
    </rPh>
    <phoneticPr fontId="8"/>
  </si>
  <si>
    <t>独立行政法人国立女性教育会館施設整備に必要な経費</t>
    <rPh sb="6" eb="8">
      <t>コクリツ</t>
    </rPh>
    <rPh sb="8" eb="10">
      <t>ジョセイ</t>
    </rPh>
    <rPh sb="10" eb="12">
      <t>キョウイク</t>
    </rPh>
    <rPh sb="12" eb="14">
      <t>カイカン</t>
    </rPh>
    <phoneticPr fontId="8"/>
  </si>
  <si>
    <t>(項)私立学校振興費
(大事項)私立学校の振興に必要な経費</t>
    <phoneticPr fontId="8"/>
  </si>
  <si>
    <t>(項)独立行政法人国立女性教育会館施設整備費
(大事項)独立行政法人国立女性教育会館施設整備に必要な経費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19">
      <t>シセツ</t>
    </rPh>
    <rPh sb="19" eb="22">
      <t>セイビヒ</t>
    </rPh>
    <rPh sb="24" eb="26">
      <t>ダイジ</t>
    </rPh>
    <rPh sb="26" eb="27">
      <t>コウ</t>
    </rPh>
    <rPh sb="28" eb="30">
      <t>ドクリツ</t>
    </rPh>
    <rPh sb="30" eb="32">
      <t>ギョウセイ</t>
    </rPh>
    <rPh sb="32" eb="34">
      <t>ホウジン</t>
    </rPh>
    <rPh sb="34" eb="36">
      <t>コクリツ</t>
    </rPh>
    <rPh sb="36" eb="38">
      <t>ジョセイ</t>
    </rPh>
    <rPh sb="38" eb="40">
      <t>キョウイク</t>
    </rPh>
    <rPh sb="40" eb="42">
      <t>カイカン</t>
    </rPh>
    <rPh sb="42" eb="44">
      <t>シセツ</t>
    </rPh>
    <rPh sb="44" eb="46">
      <t>セイビ</t>
    </rPh>
    <rPh sb="47" eb="49">
      <t>ヒツヨウ</t>
    </rPh>
    <rPh sb="50" eb="52">
      <t>ケイヒ</t>
    </rPh>
    <phoneticPr fontId="8"/>
  </si>
  <si>
    <t>(項)原子力損害賠償補償費
(大事項)原子力損害賠償の補償に必要な経費</t>
    <phoneticPr fontId="8"/>
  </si>
  <si>
    <t>10-2</t>
    <phoneticPr fontId="8"/>
  </si>
  <si>
    <t>(項)独立行政法人日本スポーツ振興センター出資
(大事項)独立行政法人日本スポーツ振興センター出資に必要な経費</t>
    <rPh sb="1" eb="2">
      <t>コウ</t>
    </rPh>
    <rPh sb="3" eb="5">
      <t>ドクリツ</t>
    </rPh>
    <rPh sb="5" eb="7">
      <t>ギョウセイ</t>
    </rPh>
    <rPh sb="7" eb="9">
      <t>ホウジン</t>
    </rPh>
    <rPh sb="9" eb="11">
      <t>ニホン</t>
    </rPh>
    <rPh sb="15" eb="17">
      <t>シンコウ</t>
    </rPh>
    <rPh sb="21" eb="23">
      <t>シュッシ</t>
    </rPh>
    <rPh sb="47" eb="49">
      <t>シュッシ</t>
    </rPh>
    <rPh sb="50" eb="52">
      <t>ヒツヨウ</t>
    </rPh>
    <rPh sb="53" eb="55">
      <t>ケイヒ</t>
    </rPh>
    <phoneticPr fontId="8"/>
  </si>
  <si>
    <t>独立行政法人日本スポーツ振興センター出資に必要な経費</t>
    <rPh sb="18" eb="20">
      <t>シュッシ</t>
    </rPh>
    <rPh sb="21" eb="23">
      <t>ヒツヨウ</t>
    </rPh>
    <rPh sb="24" eb="26">
      <t>ケイヒ</t>
    </rPh>
    <phoneticPr fontId="8"/>
  </si>
  <si>
    <t>(3)①ア
26年度
新規</t>
    <rPh sb="8" eb="10">
      <t>ネンド</t>
    </rPh>
    <rPh sb="11" eb="13">
      <t>シンキ</t>
    </rPh>
    <phoneticPr fontId="8"/>
  </si>
  <si>
    <t>(3)①イ
27年度
終了予定</t>
    <rPh sb="8" eb="10">
      <t>ネンド</t>
    </rPh>
    <rPh sb="11" eb="13">
      <t>シュウリョウ</t>
    </rPh>
    <rPh sb="13" eb="15">
      <t>ヨテイ</t>
    </rPh>
    <phoneticPr fontId="8"/>
  </si>
  <si>
    <t>(3)②-2-01
大幅見直しされ26年度実施したもの</t>
    <rPh sb="10" eb="12">
      <t>オオハバ</t>
    </rPh>
    <rPh sb="12" eb="14">
      <t>ミナオ</t>
    </rPh>
    <rPh sb="19" eb="21">
      <t>ネンド</t>
    </rPh>
    <rPh sb="21" eb="23">
      <t>ジッシ</t>
    </rPh>
    <phoneticPr fontId="8"/>
  </si>
  <si>
    <t>(3)②-2-02
28要求に向け大幅見直し予定</t>
    <rPh sb="12" eb="14">
      <t>ヨウキュウ</t>
    </rPh>
    <rPh sb="15" eb="16">
      <t>ム</t>
    </rPh>
    <rPh sb="17" eb="19">
      <t>オオハバ</t>
    </rPh>
    <rPh sb="19" eb="21">
      <t>ミナオ</t>
    </rPh>
    <rPh sb="22" eb="24">
      <t>ヨテイ</t>
    </rPh>
    <phoneticPr fontId="8"/>
  </si>
  <si>
    <t>自動</t>
    <rPh sb="0" eb="2">
      <t>ジドウ</t>
    </rPh>
    <phoneticPr fontId="8"/>
  </si>
  <si>
    <t>平成２６年対象</t>
  </si>
  <si>
    <t>平成２７年行政事業レビュー事業単位整理票兼点検結果の平成２８年度概算要求への反映状況表</t>
    <rPh sb="0" eb="2">
      <t>ヘイセイ</t>
    </rPh>
    <rPh sb="4" eb="5">
      <t>ネン</t>
    </rPh>
    <rPh sb="5" eb="7">
      <t>ギョウセイ</t>
    </rPh>
    <rPh sb="13" eb="15">
      <t>ジギョウ</t>
    </rPh>
    <rPh sb="15" eb="17">
      <t>タンイ</t>
    </rPh>
    <rPh sb="17" eb="19">
      <t>セイリ</t>
    </rPh>
    <rPh sb="19" eb="20">
      <t>ヒョウ</t>
    </rPh>
    <rPh sb="20" eb="21">
      <t>ケン</t>
    </rPh>
    <rPh sb="21" eb="23">
      <t>テンケン</t>
    </rPh>
    <rPh sb="23" eb="25">
      <t>ケッカ</t>
    </rPh>
    <rPh sb="26" eb="28">
      <t>ヘイセイ</t>
    </rPh>
    <rPh sb="30" eb="32">
      <t>ネンド</t>
    </rPh>
    <rPh sb="32" eb="34">
      <t>ガイサン</t>
    </rPh>
    <rPh sb="34" eb="36">
      <t>ヨウキュウ</t>
    </rPh>
    <rPh sb="38" eb="40">
      <t>ハンエイ</t>
    </rPh>
    <rPh sb="40" eb="42">
      <t>ジョウキョウ</t>
    </rPh>
    <rPh sb="42" eb="43">
      <t>ヒョウ</t>
    </rPh>
    <phoneticPr fontId="8"/>
  </si>
  <si>
    <t>○</t>
    <phoneticPr fontId="8"/>
  </si>
  <si>
    <t>25年度外部有識者
チェック対象</t>
    <rPh sb="2" eb="4">
      <t>ネンド</t>
    </rPh>
    <rPh sb="4" eb="6">
      <t>ガイブ</t>
    </rPh>
    <rPh sb="6" eb="9">
      <t>ユウシキシャ</t>
    </rPh>
    <rPh sb="14" eb="16">
      <t>タイショウ</t>
    </rPh>
    <phoneticPr fontId="8"/>
  </si>
  <si>
    <t>26年度外部有識者
チェック対象</t>
    <rPh sb="2" eb="4">
      <t>ネンド</t>
    </rPh>
    <rPh sb="4" eb="6">
      <t>ガイブ</t>
    </rPh>
    <rPh sb="6" eb="9">
      <t>ユウシキシャ</t>
    </rPh>
    <rPh sb="14" eb="16">
      <t>タイショウ</t>
    </rPh>
    <phoneticPr fontId="8"/>
  </si>
  <si>
    <t>※平成26年度補正予算(1号)新規事業</t>
    <rPh sb="1" eb="3">
      <t>ヘイセイ</t>
    </rPh>
    <rPh sb="5" eb="7">
      <t>ネンド</t>
    </rPh>
    <rPh sb="7" eb="9">
      <t>ホセイ</t>
    </rPh>
    <rPh sb="9" eb="11">
      <t>ヨサン</t>
    </rPh>
    <rPh sb="13" eb="14">
      <t>ゴウ</t>
    </rPh>
    <rPh sb="15" eb="17">
      <t>シンキ</t>
    </rPh>
    <rPh sb="17" eb="19">
      <t>ジギョウ</t>
    </rPh>
    <phoneticPr fontId="8"/>
  </si>
  <si>
    <t>終期未定
H25～H27いずれかに点検実施</t>
    <rPh sb="0" eb="2">
      <t>シュウキ</t>
    </rPh>
    <rPh sb="2" eb="4">
      <t>ミテイ</t>
    </rPh>
    <rPh sb="17" eb="19">
      <t>テンケン</t>
    </rPh>
    <rPh sb="19" eb="21">
      <t>ジッシ</t>
    </rPh>
    <phoneticPr fontId="8"/>
  </si>
  <si>
    <t>平成24年度補正予算繰越
平成26年度補正予算</t>
    <rPh sb="0" eb="2">
      <t>ヘイセイ</t>
    </rPh>
    <rPh sb="4" eb="6">
      <t>ネンド</t>
    </rPh>
    <rPh sb="6" eb="8">
      <t>ホセイ</t>
    </rPh>
    <rPh sb="8" eb="10">
      <t>ヨサン</t>
    </rPh>
    <rPh sb="10" eb="12">
      <t>クリコシ</t>
    </rPh>
    <rPh sb="13" eb="15">
      <t>ヘイセイ</t>
    </rPh>
    <rPh sb="17" eb="19">
      <t>ネンド</t>
    </rPh>
    <rPh sb="19" eb="21">
      <t>ホセイ</t>
    </rPh>
    <rPh sb="21" eb="23">
      <t>ヨサン</t>
    </rPh>
    <phoneticPr fontId="8"/>
  </si>
  <si>
    <t>平成26年度補正予算</t>
    <rPh sb="0" eb="2">
      <t>ヘイセイ</t>
    </rPh>
    <rPh sb="4" eb="6">
      <t>ネンド</t>
    </rPh>
    <rPh sb="6" eb="8">
      <t>ホセイ</t>
    </rPh>
    <rPh sb="8" eb="10">
      <t>ヨサン</t>
    </rPh>
    <phoneticPr fontId="8"/>
  </si>
  <si>
    <t>平成25年度補正予算繰越</t>
    <rPh sb="0" eb="2">
      <t>ヘイセイ</t>
    </rPh>
    <rPh sb="4" eb="6">
      <t>ネンド</t>
    </rPh>
    <rPh sb="6" eb="8">
      <t>ホセイ</t>
    </rPh>
    <rPh sb="8" eb="10">
      <t>ヨサン</t>
    </rPh>
    <rPh sb="10" eb="12">
      <t>クリコシ</t>
    </rPh>
    <phoneticPr fontId="8"/>
  </si>
  <si>
    <t>平成24年度補正予算繰越分
平成26年度補正予算</t>
    <rPh sb="0" eb="2">
      <t>ヘイセイ</t>
    </rPh>
    <rPh sb="4" eb="6">
      <t>ネンド</t>
    </rPh>
    <rPh sb="6" eb="8">
      <t>ホセイ</t>
    </rPh>
    <rPh sb="8" eb="10">
      <t>ヨサン</t>
    </rPh>
    <rPh sb="10" eb="12">
      <t>クリコシ</t>
    </rPh>
    <rPh sb="12" eb="13">
      <t>ブン</t>
    </rPh>
    <rPh sb="14" eb="16">
      <t>ヘイセイ</t>
    </rPh>
    <rPh sb="18" eb="20">
      <t>ネンド</t>
    </rPh>
    <rPh sb="20" eb="22">
      <t>ホセイ</t>
    </rPh>
    <rPh sb="22" eb="24">
      <t>ヨサン</t>
    </rPh>
    <phoneticPr fontId="8"/>
  </si>
  <si>
    <t>平成25年度補正予算繰越
平成26年度補正予算</t>
    <rPh sb="0" eb="2">
      <t>ヘイセイ</t>
    </rPh>
    <rPh sb="4" eb="6">
      <t>ネンド</t>
    </rPh>
    <rPh sb="6" eb="8">
      <t>ホセイ</t>
    </rPh>
    <rPh sb="8" eb="10">
      <t>ヨサン</t>
    </rPh>
    <rPh sb="10" eb="12">
      <t>クリコシ</t>
    </rPh>
    <rPh sb="13" eb="15">
      <t>ヘイセイ</t>
    </rPh>
    <rPh sb="17" eb="19">
      <t>ネンド</t>
    </rPh>
    <rPh sb="19" eb="21">
      <t>ホセイ</t>
    </rPh>
    <rPh sb="21" eb="23">
      <t>ヨサン</t>
    </rPh>
    <phoneticPr fontId="8"/>
  </si>
  <si>
    <t>平成25年度補正予算繰越
平成26年度補正予算</t>
    <rPh sb="0" eb="2">
      <t>ヘイセイ</t>
    </rPh>
    <rPh sb="4" eb="6">
      <t>ネンド</t>
    </rPh>
    <rPh sb="6" eb="8">
      <t>ホセイ</t>
    </rPh>
    <rPh sb="8" eb="10">
      <t>ヨサン</t>
    </rPh>
    <rPh sb="10" eb="12">
      <t>クリコシ</t>
    </rPh>
    <phoneticPr fontId="8"/>
  </si>
  <si>
    <t>平成25年度予算繰越</t>
    <rPh sb="0" eb="2">
      <t>ヘイセイ</t>
    </rPh>
    <rPh sb="4" eb="6">
      <t>ネンド</t>
    </rPh>
    <rPh sb="6" eb="8">
      <t>ヨサン</t>
    </rPh>
    <rPh sb="8" eb="10">
      <t>クリコシ</t>
    </rPh>
    <phoneticPr fontId="8"/>
  </si>
  <si>
    <t>平成24年度補正予算繰越
平成25年度補正予算繰越
平成26年度補正予算</t>
    <rPh sb="13" eb="15">
      <t>ヘイセイ</t>
    </rPh>
    <rPh sb="17" eb="19">
      <t>ネンド</t>
    </rPh>
    <rPh sb="19" eb="21">
      <t>ホセイ</t>
    </rPh>
    <rPh sb="21" eb="23">
      <t>ヨサン</t>
    </rPh>
    <rPh sb="23" eb="25">
      <t>クリコシ</t>
    </rPh>
    <phoneticPr fontId="8"/>
  </si>
  <si>
    <t>平成24年度予算繰越
平成25年度予算繰越</t>
    <rPh sb="0" eb="2">
      <t>ヘイセイ</t>
    </rPh>
    <rPh sb="4" eb="6">
      <t>ネンド</t>
    </rPh>
    <rPh sb="6" eb="8">
      <t>ヨサン</t>
    </rPh>
    <rPh sb="8" eb="10">
      <t>クリコシ</t>
    </rPh>
    <phoneticPr fontId="8"/>
  </si>
  <si>
    <t>平成24年度補正予算繰越
平成25年度補正予算繰越</t>
    <rPh sb="0" eb="2">
      <t>ヘイセイ</t>
    </rPh>
    <rPh sb="4" eb="6">
      <t>ネンド</t>
    </rPh>
    <rPh sb="6" eb="8">
      <t>ホセイ</t>
    </rPh>
    <rPh sb="8" eb="10">
      <t>ヨサン</t>
    </rPh>
    <rPh sb="10" eb="12">
      <t>クリコシ</t>
    </rPh>
    <rPh sb="13" eb="15">
      <t>ヘイセイ</t>
    </rPh>
    <rPh sb="17" eb="19">
      <t>ネンド</t>
    </rPh>
    <rPh sb="19" eb="21">
      <t>ホセイ</t>
    </rPh>
    <rPh sb="21" eb="23">
      <t>ヨサン</t>
    </rPh>
    <phoneticPr fontId="8"/>
  </si>
  <si>
    <t>平成24年度補正予算繰越</t>
    <rPh sb="0" eb="2">
      <t>ヘイセイ</t>
    </rPh>
    <rPh sb="4" eb="6">
      <t>ネンド</t>
    </rPh>
    <rPh sb="6" eb="8">
      <t>ホセイ</t>
    </rPh>
    <rPh sb="8" eb="10">
      <t>ヨサン</t>
    </rPh>
    <rPh sb="10" eb="12">
      <t>クリコシ</t>
    </rPh>
    <phoneticPr fontId="8"/>
  </si>
  <si>
    <t>平成24年度補正予算繰越
平成25年度補正予算繰越</t>
    <rPh sb="0" eb="2">
      <t>ヘイセイ</t>
    </rPh>
    <rPh sb="4" eb="6">
      <t>ネンド</t>
    </rPh>
    <rPh sb="6" eb="8">
      <t>ホセイ</t>
    </rPh>
    <rPh sb="8" eb="10">
      <t>ヨサン</t>
    </rPh>
    <rPh sb="10" eb="12">
      <t>クリコシ</t>
    </rPh>
    <phoneticPr fontId="8"/>
  </si>
  <si>
    <t>平成25年度補正予算繰越</t>
    <phoneticPr fontId="8"/>
  </si>
  <si>
    <t>平成24年度予算繰越</t>
    <rPh sb="0" eb="2">
      <t>ヘイセイ</t>
    </rPh>
    <rPh sb="4" eb="6">
      <t>ネンド</t>
    </rPh>
    <rPh sb="6" eb="8">
      <t>ヨサン</t>
    </rPh>
    <rPh sb="8" eb="10">
      <t>クリコシ</t>
    </rPh>
    <phoneticPr fontId="8"/>
  </si>
  <si>
    <t>平成25年度当初予算,
補正予算繰越</t>
    <rPh sb="0" eb="2">
      <t>ヘイセイ</t>
    </rPh>
    <rPh sb="4" eb="6">
      <t>ネンド</t>
    </rPh>
    <rPh sb="6" eb="8">
      <t>トウショ</t>
    </rPh>
    <rPh sb="8" eb="10">
      <t>ヨサン</t>
    </rPh>
    <rPh sb="12" eb="14">
      <t>ホセイ</t>
    </rPh>
    <rPh sb="14" eb="16">
      <t>ヨサン</t>
    </rPh>
    <rPh sb="16" eb="18">
      <t>クリコシ</t>
    </rPh>
    <phoneticPr fontId="8"/>
  </si>
  <si>
    <t>平成25年度補正予算繰越分</t>
    <rPh sb="0" eb="2">
      <t>ヘイセイ</t>
    </rPh>
    <rPh sb="4" eb="6">
      <t>ネンド</t>
    </rPh>
    <rPh sb="6" eb="8">
      <t>ホセイ</t>
    </rPh>
    <rPh sb="8" eb="10">
      <t>ヨサン</t>
    </rPh>
    <rPh sb="10" eb="12">
      <t>クリコシ</t>
    </rPh>
    <rPh sb="12" eb="13">
      <t>ブン</t>
    </rPh>
    <phoneticPr fontId="8"/>
  </si>
  <si>
    <t>平成24年度予算繰越分</t>
    <rPh sb="0" eb="2">
      <t>ヘイセイ</t>
    </rPh>
    <rPh sb="4" eb="6">
      <t>ネンド</t>
    </rPh>
    <rPh sb="6" eb="8">
      <t>ヨサン</t>
    </rPh>
    <rPh sb="8" eb="10">
      <t>クリコシ</t>
    </rPh>
    <rPh sb="10" eb="11">
      <t>ブン</t>
    </rPh>
    <phoneticPr fontId="8"/>
  </si>
  <si>
    <t>平成24年度補正予算繰越分
平成25年度補正予算繰越分</t>
    <rPh sb="0" eb="2">
      <t>ヘイセイ</t>
    </rPh>
    <rPh sb="4" eb="6">
      <t>ネンド</t>
    </rPh>
    <rPh sb="6" eb="8">
      <t>ホセイ</t>
    </rPh>
    <rPh sb="8" eb="10">
      <t>ヨサン</t>
    </rPh>
    <rPh sb="10" eb="12">
      <t>クリコシ</t>
    </rPh>
    <rPh sb="12" eb="13">
      <t>ブン</t>
    </rPh>
    <phoneticPr fontId="8"/>
  </si>
  <si>
    <t>平成25年度予算繰越分</t>
    <rPh sb="0" eb="2">
      <t>ヘイセイ</t>
    </rPh>
    <rPh sb="4" eb="6">
      <t>ネンド</t>
    </rPh>
    <rPh sb="6" eb="8">
      <t>ヨサン</t>
    </rPh>
    <rPh sb="8" eb="10">
      <t>クリコシ</t>
    </rPh>
    <rPh sb="10" eb="11">
      <t>ブン</t>
    </rPh>
    <phoneticPr fontId="8"/>
  </si>
  <si>
    <t>平成25年度補正予算繰越分</t>
    <phoneticPr fontId="8"/>
  </si>
  <si>
    <t>平成25年度補正予算繰越</t>
    <phoneticPr fontId="8"/>
  </si>
  <si>
    <t>平成24年度補正予算繰越
平成25年度補正予算繰越
平成26年度補正予算</t>
    <rPh sb="0" eb="2">
      <t>ヘイセイ</t>
    </rPh>
    <rPh sb="4" eb="6">
      <t>ネンド</t>
    </rPh>
    <rPh sb="6" eb="8">
      <t>ホセイ</t>
    </rPh>
    <rPh sb="8" eb="10">
      <t>ヨサン</t>
    </rPh>
    <rPh sb="10" eb="12">
      <t>クリコシ</t>
    </rPh>
    <rPh sb="26" eb="28">
      <t>ヘイセイ</t>
    </rPh>
    <rPh sb="30" eb="32">
      <t>ネンド</t>
    </rPh>
    <rPh sb="32" eb="34">
      <t>ホセイ</t>
    </rPh>
    <rPh sb="34" eb="36">
      <t>ヨサン</t>
    </rPh>
    <phoneticPr fontId="8"/>
  </si>
  <si>
    <t>平成25年度予算繰越</t>
    <phoneticPr fontId="8"/>
  </si>
  <si>
    <t>平成24年度予算繰越</t>
    <phoneticPr fontId="8"/>
  </si>
  <si>
    <t>新26-
0006</t>
    <rPh sb="0" eb="1">
      <t>シン</t>
    </rPh>
    <phoneticPr fontId="7"/>
  </si>
  <si>
    <t>新26-
0007</t>
    <rPh sb="0" eb="1">
      <t>シン</t>
    </rPh>
    <phoneticPr fontId="7"/>
  </si>
  <si>
    <t>新26-
0008</t>
    <rPh sb="0" eb="1">
      <t>シン</t>
    </rPh>
    <phoneticPr fontId="7"/>
  </si>
  <si>
    <t>新26-
0009</t>
    <rPh sb="0" eb="1">
      <t>シン</t>
    </rPh>
    <phoneticPr fontId="7"/>
  </si>
  <si>
    <t>新26-
0010</t>
    <rPh sb="0" eb="1">
      <t>シン</t>
    </rPh>
    <phoneticPr fontId="7"/>
  </si>
  <si>
    <t>新27-
0006</t>
    <phoneticPr fontId="8"/>
  </si>
  <si>
    <t>新27-
0050</t>
    <phoneticPr fontId="8"/>
  </si>
  <si>
    <t>確認用
その３
（○件）</t>
    <rPh sb="0" eb="3">
      <t>カクニンヨウ</t>
    </rPh>
    <rPh sb="10" eb="11">
      <t>ケン</t>
    </rPh>
    <phoneticPr fontId="8"/>
  </si>
  <si>
    <t>確認用
その２
（○件）</t>
    <rPh sb="0" eb="3">
      <t>カクニンヨウ</t>
    </rPh>
    <rPh sb="10" eb="11">
      <t>ケン</t>
    </rPh>
    <phoneticPr fontId="8"/>
  </si>
  <si>
    <t>確認用
その１
（○件）</t>
    <rPh sb="0" eb="3">
      <t>カクニンヨウ</t>
    </rPh>
    <rPh sb="10" eb="11">
      <t>ケン</t>
    </rPh>
    <phoneticPr fontId="8"/>
  </si>
  <si>
    <t>後日照会</t>
    <rPh sb="0" eb="2">
      <t>ゴジツ</t>
    </rPh>
    <rPh sb="2" eb="4">
      <t>ショウカイ</t>
    </rPh>
    <phoneticPr fontId="8"/>
  </si>
  <si>
    <t>平成24年度補正予算繰越
平成25年度補正予算繰越'〜産学官連携が追加、人材育成、ライフ、環境分野が削除
平成26年度補正予算繰越'〜人材育成、環境分野</t>
    <rPh sb="0" eb="2">
      <t>ヘイセイ</t>
    </rPh>
    <rPh sb="4" eb="6">
      <t>ネンド</t>
    </rPh>
    <rPh sb="6" eb="8">
      <t>ホセイ</t>
    </rPh>
    <rPh sb="8" eb="10">
      <t>ヨサン</t>
    </rPh>
    <rPh sb="10" eb="12">
      <t>クリコシ</t>
    </rPh>
    <rPh sb="13" eb="15">
      <t>ヘイセイ</t>
    </rPh>
    <rPh sb="27" eb="30">
      <t>サンガクカン</t>
    </rPh>
    <rPh sb="30" eb="32">
      <t>レンケイ</t>
    </rPh>
    <rPh sb="33" eb="35">
      <t>ツイカ</t>
    </rPh>
    <rPh sb="36" eb="38">
      <t>ジンザイ</t>
    </rPh>
    <rPh sb="38" eb="40">
      <t>イクセイ</t>
    </rPh>
    <rPh sb="45" eb="47">
      <t>カンキョウ</t>
    </rPh>
    <rPh sb="47" eb="49">
      <t>ブンヤ</t>
    </rPh>
    <rPh sb="50" eb="52">
      <t>サクジョ</t>
    </rPh>
    <phoneticPr fontId="8"/>
  </si>
  <si>
    <t>未定</t>
    <rPh sb="0" eb="2">
      <t>ミテイ</t>
    </rPh>
    <phoneticPr fontId="8"/>
  </si>
  <si>
    <t>マダ</t>
  </si>
  <si>
    <t>自動</t>
    <rPh sb="0" eb="2">
      <t>ジドウ</t>
    </rPh>
    <phoneticPr fontId="8"/>
  </si>
  <si>
    <t>廃止措置等基盤研究・人材育成プログラム委託費</t>
    <rPh sb="0" eb="2">
      <t>ハイシ</t>
    </rPh>
    <rPh sb="2" eb="4">
      <t>ソチ</t>
    </rPh>
    <rPh sb="4" eb="5">
      <t>トウ</t>
    </rPh>
    <rPh sb="5" eb="7">
      <t>キバン</t>
    </rPh>
    <rPh sb="7" eb="9">
      <t>ケンキュウ</t>
    </rPh>
    <rPh sb="10" eb="12">
      <t>ジンザイ</t>
    </rPh>
    <rPh sb="12" eb="14">
      <t>イクセイ</t>
    </rPh>
    <rPh sb="19" eb="22">
      <t>イタクヒ</t>
    </rPh>
    <phoneticPr fontId="8"/>
  </si>
  <si>
    <t>○</t>
    <phoneticPr fontId="8"/>
  </si>
  <si>
    <t>学校給食・食育総合支援事業</t>
    <rPh sb="0" eb="2">
      <t>ガッコウ</t>
    </rPh>
    <rPh sb="2" eb="4">
      <t>キュウショク</t>
    </rPh>
    <rPh sb="5" eb="7">
      <t>ショクイク</t>
    </rPh>
    <rPh sb="7" eb="9">
      <t>ソウゴウ</t>
    </rPh>
    <rPh sb="9" eb="11">
      <t>シエン</t>
    </rPh>
    <rPh sb="11" eb="13">
      <t>ジギョウ</t>
    </rPh>
    <phoneticPr fontId="8"/>
  </si>
  <si>
    <t>0081
0082
0083
0084
0085
0091
新26-0015
新26-0016</t>
    <rPh sb="39" eb="40">
      <t>シン</t>
    </rPh>
    <phoneticPr fontId="8"/>
  </si>
  <si>
    <t/>
  </si>
  <si>
    <t>2-4</t>
    <phoneticPr fontId="8"/>
  </si>
  <si>
    <t>○</t>
    <phoneticPr fontId="8"/>
  </si>
  <si>
    <t>【対象外】
スポーツ国際連携推進経費（1,067千円）</t>
    <phoneticPr fontId="8"/>
  </si>
  <si>
    <t>11-3</t>
    <phoneticPr fontId="8"/>
  </si>
  <si>
    <t>女性アスリートの育成・支援プロジェクト</t>
    <rPh sb="0" eb="2">
      <t>ジョセイ</t>
    </rPh>
    <rPh sb="8" eb="10">
      <t>イクセイ</t>
    </rPh>
    <rPh sb="11" eb="13">
      <t>シエン</t>
    </rPh>
    <phoneticPr fontId="7"/>
  </si>
  <si>
    <t>火山観測研究の充実・強化のための観測体制の構築</t>
    <phoneticPr fontId="8"/>
  </si>
  <si>
    <t>○</t>
    <phoneticPr fontId="8"/>
  </si>
  <si>
    <t>原子力損害賠償の補償に必要な経費</t>
    <rPh sb="11" eb="13">
      <t>ヒツヨウ</t>
    </rPh>
    <rPh sb="14" eb="16">
      <t>ケイヒ</t>
    </rPh>
    <phoneticPr fontId="8"/>
  </si>
  <si>
    <t>平成25年度補正予算繰越分
平成26年度補正予算</t>
    <rPh sb="0" eb="2">
      <t>ヘイセイ</t>
    </rPh>
    <rPh sb="4" eb="6">
      <t>ネンド</t>
    </rPh>
    <rPh sb="6" eb="8">
      <t>ホセイ</t>
    </rPh>
    <rPh sb="8" eb="10">
      <t>ヨサン</t>
    </rPh>
    <rPh sb="10" eb="12">
      <t>クリコシ</t>
    </rPh>
    <rPh sb="12" eb="13">
      <t>ブン</t>
    </rPh>
    <phoneticPr fontId="8"/>
  </si>
  <si>
    <t>○</t>
    <phoneticPr fontId="8"/>
  </si>
  <si>
    <t>0157
0160</t>
    <phoneticPr fontId="8"/>
  </si>
  <si>
    <t>国立大学改革基盤強化促進事業</t>
    <rPh sb="0" eb="2">
      <t>コクリツ</t>
    </rPh>
    <rPh sb="2" eb="4">
      <t>ダイガク</t>
    </rPh>
    <rPh sb="4" eb="6">
      <t>カイカク</t>
    </rPh>
    <rPh sb="6" eb="8">
      <t>キバン</t>
    </rPh>
    <rPh sb="8" eb="10">
      <t>キョウカ</t>
    </rPh>
    <rPh sb="10" eb="12">
      <t>ソクシン</t>
    </rPh>
    <rPh sb="12" eb="14">
      <t>ジギョウ</t>
    </rPh>
    <phoneticPr fontId="8"/>
  </si>
  <si>
    <t>国立大学法人における設備等の整備</t>
    <rPh sb="0" eb="2">
      <t>コクリツ</t>
    </rPh>
    <rPh sb="2" eb="4">
      <t>ダイガク</t>
    </rPh>
    <rPh sb="4" eb="6">
      <t>ホウジン</t>
    </rPh>
    <rPh sb="10" eb="12">
      <t>セツビ</t>
    </rPh>
    <rPh sb="12" eb="13">
      <t>トウ</t>
    </rPh>
    <rPh sb="14" eb="16">
      <t>セイビ</t>
    </rPh>
    <phoneticPr fontId="8"/>
  </si>
  <si>
    <t>日本私立学校振興・共済事業団出資</t>
    <phoneticPr fontId="8"/>
  </si>
  <si>
    <t>○</t>
    <phoneticPr fontId="8"/>
  </si>
  <si>
    <t>大学等の海外留学支援制度</t>
    <rPh sb="0" eb="3">
      <t>ダイガクトウ</t>
    </rPh>
    <rPh sb="4" eb="6">
      <t>カイガイ</t>
    </rPh>
    <rPh sb="6" eb="8">
      <t>リュウガク</t>
    </rPh>
    <rPh sb="8" eb="10">
      <t>シエン</t>
    </rPh>
    <rPh sb="10" eb="12">
      <t>セイド</t>
    </rPh>
    <phoneticPr fontId="8"/>
  </si>
  <si>
    <t>○</t>
    <phoneticPr fontId="8"/>
  </si>
  <si>
    <t>○</t>
    <phoneticPr fontId="8"/>
  </si>
  <si>
    <t>0048
0049
0050</t>
    <phoneticPr fontId="8"/>
  </si>
  <si>
    <t>○</t>
    <phoneticPr fontId="8"/>
  </si>
  <si>
    <t>総合的な教師力向上のための調査研究事業</t>
    <rPh sb="0" eb="3">
      <t>ソウゴウテキ</t>
    </rPh>
    <rPh sb="4" eb="6">
      <t>キョウシ</t>
    </rPh>
    <rPh sb="6" eb="7">
      <t>リョク</t>
    </rPh>
    <rPh sb="7" eb="9">
      <t>コウジョウ</t>
    </rPh>
    <rPh sb="13" eb="15">
      <t>チョウサ</t>
    </rPh>
    <rPh sb="15" eb="17">
      <t>ケンキュウ</t>
    </rPh>
    <rPh sb="17" eb="19">
      <t>ジギョウ</t>
    </rPh>
    <phoneticPr fontId="8"/>
  </si>
  <si>
    <t>大学における教員の現職教育への支援</t>
    <rPh sb="0" eb="2">
      <t>ダイガク</t>
    </rPh>
    <rPh sb="6" eb="8">
      <t>キョウイン</t>
    </rPh>
    <rPh sb="9" eb="11">
      <t>ゲンショク</t>
    </rPh>
    <rPh sb="11" eb="13">
      <t>キョウイク</t>
    </rPh>
    <rPh sb="15" eb="17">
      <t>シエン</t>
    </rPh>
    <phoneticPr fontId="8"/>
  </si>
  <si>
    <t>教員資格認定試験</t>
    <rPh sb="0" eb="2">
      <t>キョウイン</t>
    </rPh>
    <rPh sb="2" eb="4">
      <t>シカク</t>
    </rPh>
    <rPh sb="4" eb="6">
      <t>ニンテイ</t>
    </rPh>
    <rPh sb="6" eb="8">
      <t>シケン</t>
    </rPh>
    <phoneticPr fontId="8"/>
  </si>
  <si>
    <t>H26</t>
    <phoneticPr fontId="8"/>
  </si>
  <si>
    <t>国民体育大会開催事業</t>
    <phoneticPr fontId="8"/>
  </si>
  <si>
    <t>未定</t>
    <rPh sb="0" eb="2">
      <t>ミテイ</t>
    </rPh>
    <phoneticPr fontId="9"/>
  </si>
  <si>
    <t>成長分野等における中核的専門人材養成等の戦略的推進</t>
    <rPh sb="18" eb="19">
      <t>トウ</t>
    </rPh>
    <rPh sb="23" eb="25">
      <t>スイシン</t>
    </rPh>
    <phoneticPr fontId="8"/>
  </si>
  <si>
    <t>0142
0153
新26-
0018</t>
    <rPh sb="10" eb="11">
      <t>シン</t>
    </rPh>
    <phoneticPr fontId="8"/>
  </si>
  <si>
    <t>(項)科学技術・学術政策研究所
(大事項)科学技術・学術基本政策の基礎的な調査研究等に必要な経費</t>
    <rPh sb="1" eb="2">
      <t>コウ</t>
    </rPh>
    <rPh sb="3" eb="5">
      <t>カガク</t>
    </rPh>
    <rPh sb="5" eb="7">
      <t>ギジュツ</t>
    </rPh>
    <rPh sb="8" eb="10">
      <t>ガクジュツ</t>
    </rPh>
    <rPh sb="10" eb="12">
      <t>セイサク</t>
    </rPh>
    <rPh sb="12" eb="15">
      <t>ケンキュウジョ</t>
    </rPh>
    <rPh sb="17" eb="18">
      <t>ダイ</t>
    </rPh>
    <rPh sb="18" eb="20">
      <t>ジコウ</t>
    </rPh>
    <rPh sb="21" eb="23">
      <t>カガク</t>
    </rPh>
    <rPh sb="23" eb="25">
      <t>ギジュツ</t>
    </rPh>
    <rPh sb="26" eb="28">
      <t>ガクジュツ</t>
    </rPh>
    <rPh sb="28" eb="30">
      <t>キホン</t>
    </rPh>
    <rPh sb="30" eb="32">
      <t>セイサク</t>
    </rPh>
    <rPh sb="33" eb="36">
      <t>キソテキ</t>
    </rPh>
    <rPh sb="37" eb="39">
      <t>チョウサ</t>
    </rPh>
    <rPh sb="39" eb="41">
      <t>ケンキュウ</t>
    </rPh>
    <rPh sb="41" eb="42">
      <t>トウ</t>
    </rPh>
    <rPh sb="43" eb="45">
      <t>ヒツヨウ</t>
    </rPh>
    <rPh sb="46" eb="48">
      <t>ケイヒ</t>
    </rPh>
    <phoneticPr fontId="14"/>
  </si>
  <si>
    <t>日本障がい者スポーツ協会補助</t>
    <rPh sb="0" eb="2">
      <t>ニホン</t>
    </rPh>
    <rPh sb="2" eb="3">
      <t>ショウ</t>
    </rPh>
    <rPh sb="5" eb="6">
      <t>シャ</t>
    </rPh>
    <rPh sb="10" eb="12">
      <t>キョウカイ</t>
    </rPh>
    <rPh sb="12" eb="14">
      <t>ホジョ</t>
    </rPh>
    <phoneticPr fontId="8"/>
  </si>
  <si>
    <t>2019年ラグビーワールドカップ普及啓発事業</t>
    <rPh sb="4" eb="5">
      <t>ネン</t>
    </rPh>
    <rPh sb="16" eb="18">
      <t>フキュウ</t>
    </rPh>
    <rPh sb="18" eb="20">
      <t>ケイハツ</t>
    </rPh>
    <rPh sb="20" eb="22">
      <t>ジギョウ</t>
    </rPh>
    <phoneticPr fontId="8"/>
  </si>
  <si>
    <t>オーストラリア科学奨学生の派遣（隔年実施事業）</t>
    <rPh sb="16" eb="18">
      <t>カクネン</t>
    </rPh>
    <rPh sb="18" eb="20">
      <t>ジッシ</t>
    </rPh>
    <rPh sb="20" eb="22">
      <t>ジギョウ</t>
    </rPh>
    <phoneticPr fontId="8"/>
  </si>
  <si>
    <t>27年度外部有識者チェック対象（公開プロセス含む）
※対象となる場合、理由を記載</t>
    <rPh sb="2" eb="4">
      <t>ネンド</t>
    </rPh>
    <rPh sb="4" eb="6">
      <t>ガイブ</t>
    </rPh>
    <rPh sb="6" eb="9">
      <t>ユウシキシャ</t>
    </rPh>
    <rPh sb="13" eb="15">
      <t>タイショウ</t>
    </rPh>
    <rPh sb="22" eb="23">
      <t>フク</t>
    </rPh>
    <rPh sb="27" eb="29">
      <t>タイショウ</t>
    </rPh>
    <rPh sb="32" eb="34">
      <t>バアイ</t>
    </rPh>
    <rPh sb="35" eb="37">
      <t>リユウ</t>
    </rPh>
    <rPh sb="38" eb="40">
      <t>キサイ</t>
    </rPh>
    <phoneticPr fontId="8"/>
  </si>
  <si>
    <t>確認済</t>
    <rPh sb="0" eb="2">
      <t>カクニン</t>
    </rPh>
    <rPh sb="2" eb="3">
      <t>ズ</t>
    </rPh>
    <phoneticPr fontId="8"/>
  </si>
  <si>
    <t>参考</t>
    <rPh sb="0" eb="2">
      <t>サンコウ</t>
    </rPh>
    <phoneticPr fontId="8"/>
  </si>
  <si>
    <t>一部調整中</t>
    <rPh sb="0" eb="2">
      <t>イチブ</t>
    </rPh>
    <rPh sb="2" eb="5">
      <t>チョウセイチュウ</t>
    </rPh>
    <phoneticPr fontId="8"/>
  </si>
  <si>
    <t>事業開始
年度</t>
    <rPh sb="0" eb="2">
      <t>ジギョウ</t>
    </rPh>
    <rPh sb="2" eb="4">
      <t>カイシ</t>
    </rPh>
    <rPh sb="5" eb="7">
      <t>ネンド</t>
    </rPh>
    <phoneticPr fontId="8"/>
  </si>
  <si>
    <t>事業終了
(予定)年度</t>
    <rPh sb="0" eb="2">
      <t>ジギョウ</t>
    </rPh>
    <rPh sb="2" eb="4">
      <t>シュウリョウ</t>
    </rPh>
    <rPh sb="6" eb="8">
      <t>ヨテイ</t>
    </rPh>
    <rPh sb="9" eb="11">
      <t>ネンド</t>
    </rPh>
    <phoneticPr fontId="8"/>
  </si>
  <si>
    <t>H13</t>
  </si>
  <si>
    <t>S25
H6</t>
  </si>
  <si>
    <t>S23</t>
  </si>
  <si>
    <t>S22</t>
  </si>
  <si>
    <t>H20</t>
  </si>
  <si>
    <t>H25</t>
  </si>
  <si>
    <t>H23</t>
  </si>
  <si>
    <t>H9</t>
  </si>
  <si>
    <t>H17</t>
  </si>
  <si>
    <t>S58</t>
  </si>
  <si>
    <t>H24</t>
  </si>
  <si>
    <t>H26</t>
  </si>
  <si>
    <t>H21</t>
  </si>
  <si>
    <t>H15</t>
  </si>
  <si>
    <t>H22</t>
  </si>
  <si>
    <t>S51</t>
  </si>
  <si>
    <t>H18</t>
  </si>
  <si>
    <t>H2</t>
  </si>
  <si>
    <t>S29</t>
  </si>
  <si>
    <t>S38</t>
  </si>
  <si>
    <t>S27</t>
  </si>
  <si>
    <t>H14</t>
  </si>
  <si>
    <t>H16</t>
  </si>
  <si>
    <t>H11</t>
  </si>
  <si>
    <t>H17
H25</t>
  </si>
  <si>
    <t>H19</t>
  </si>
  <si>
    <t>S48</t>
  </si>
  <si>
    <t>S28</t>
  </si>
  <si>
    <t>S33</t>
  </si>
  <si>
    <t>S34</t>
  </si>
  <si>
    <t>H4</t>
  </si>
  <si>
    <t>S42</t>
  </si>
  <si>
    <t>S53</t>
  </si>
  <si>
    <t>S50</t>
  </si>
  <si>
    <t>S47</t>
  </si>
  <si>
    <t>S32</t>
  </si>
  <si>
    <t>S28
S61
H20</t>
  </si>
  <si>
    <t>S28
S49</t>
  </si>
  <si>
    <t>S45</t>
  </si>
  <si>
    <t>S40</t>
  </si>
  <si>
    <t>S31</t>
  </si>
  <si>
    <t>H3</t>
  </si>
  <si>
    <t>H.13</t>
  </si>
  <si>
    <t>S41</t>
  </si>
  <si>
    <t>H7</t>
  </si>
  <si>
    <t>S57</t>
  </si>
  <si>
    <t>H6</t>
  </si>
  <si>
    <t>S49</t>
  </si>
  <si>
    <t>H5</t>
  </si>
  <si>
    <t>H1</t>
  </si>
  <si>
    <t>S61</t>
  </si>
  <si>
    <t>H8</t>
  </si>
  <si>
    <t>S60</t>
  </si>
  <si>
    <t>S32
S56</t>
  </si>
  <si>
    <t>S35</t>
  </si>
  <si>
    <t>S43</t>
  </si>
  <si>
    <t>S30</t>
  </si>
  <si>
    <t>S21</t>
  </si>
  <si>
    <t>S52</t>
  </si>
  <si>
    <t>H23
H14
H25</t>
  </si>
  <si>
    <t>S16</t>
  </si>
  <si>
    <t>S25</t>
  </si>
  <si>
    <t>S54</t>
  </si>
  <si>
    <t>S46</t>
  </si>
  <si>
    <t>H12</t>
  </si>
  <si>
    <t>S62</t>
  </si>
  <si>
    <t>S26</t>
  </si>
  <si>
    <t>S26</t>
    <phoneticPr fontId="8"/>
  </si>
  <si>
    <t>S18</t>
    <phoneticPr fontId="8"/>
  </si>
  <si>
    <t>H24</t>
    <phoneticPr fontId="8"/>
  </si>
  <si>
    <t>H17</t>
    <phoneticPr fontId="8"/>
  </si>
  <si>
    <t>H27</t>
  </si>
  <si>
    <t>H28</t>
  </si>
  <si>
    <t>H29</t>
  </si>
  <si>
    <t>H31</t>
    <phoneticPr fontId="8"/>
  </si>
  <si>
    <t>H35</t>
    <phoneticPr fontId="8"/>
  </si>
  <si>
    <t>H30</t>
    <phoneticPr fontId="8"/>
  </si>
  <si>
    <t>H33</t>
    <phoneticPr fontId="8"/>
  </si>
  <si>
    <t>H34</t>
    <phoneticPr fontId="8"/>
  </si>
  <si>
    <t>H54</t>
    <phoneticPr fontId="8"/>
  </si>
  <si>
    <t>H32</t>
    <phoneticPr fontId="8"/>
  </si>
  <si>
    <t>国立研究開発法人科学技術振興機構運営費交付金に必要な経費</t>
    <rPh sb="0" eb="8">
      <t>コクリツケンキュウカイハツホウジン</t>
    </rPh>
    <rPh sb="26" eb="28">
      <t>ケイヒ</t>
    </rPh>
    <phoneticPr fontId="8"/>
  </si>
  <si>
    <t>国立研究開発法人放射線医学総合研究所運営費交付金に必要な経費</t>
    <rPh sb="25" eb="27">
      <t>ヒツヨウ</t>
    </rPh>
    <rPh sb="28" eb="30">
      <t>ケイヒ</t>
    </rPh>
    <phoneticPr fontId="8"/>
  </si>
  <si>
    <t>国立研究開発法人放射線医学総合研究所施設整備に必要な経費</t>
    <rPh sb="26" eb="28">
      <t>ケイヒ</t>
    </rPh>
    <phoneticPr fontId="8"/>
  </si>
  <si>
    <t>国立研究開発法人理化学研究所設備整備費補助</t>
    <rPh sb="0" eb="2">
      <t>コクリツ</t>
    </rPh>
    <rPh sb="2" eb="4">
      <t>ケンキュウ</t>
    </rPh>
    <rPh sb="4" eb="6">
      <t>カイハツ</t>
    </rPh>
    <rPh sb="6" eb="8">
      <t>ホウジン</t>
    </rPh>
    <rPh sb="8" eb="11">
      <t>リカガク</t>
    </rPh>
    <rPh sb="11" eb="14">
      <t>ケンキュウジョ</t>
    </rPh>
    <rPh sb="14" eb="16">
      <t>セツビ</t>
    </rPh>
    <rPh sb="16" eb="19">
      <t>セイビヒ</t>
    </rPh>
    <rPh sb="19" eb="21">
      <t>ホジョ</t>
    </rPh>
    <phoneticPr fontId="8"/>
  </si>
  <si>
    <t>国立研究開発法人物質・材料研究機構運営費交付金に必要な経費</t>
    <rPh sb="27" eb="29">
      <t>ケイヒ</t>
    </rPh>
    <phoneticPr fontId="8"/>
  </si>
  <si>
    <t>国立研究開発法人物質・材料研究機構施設整備に必要な経費</t>
    <rPh sb="26" eb="27">
      <t>ヒ</t>
    </rPh>
    <phoneticPr fontId="8"/>
  </si>
  <si>
    <t>国立研究開発法人物質・材料研究機構設備整備費補助</t>
    <rPh sb="0" eb="2">
      <t>コクリツ</t>
    </rPh>
    <rPh sb="2" eb="4">
      <t>ケンキュウ</t>
    </rPh>
    <rPh sb="4" eb="6">
      <t>カイハツ</t>
    </rPh>
    <rPh sb="6" eb="8">
      <t>ホウジン</t>
    </rPh>
    <rPh sb="8" eb="10">
      <t>ブッシツ</t>
    </rPh>
    <rPh sb="11" eb="13">
      <t>ザイリョウ</t>
    </rPh>
    <rPh sb="13" eb="15">
      <t>ケンキュウ</t>
    </rPh>
    <rPh sb="15" eb="17">
      <t>キコウ</t>
    </rPh>
    <rPh sb="17" eb="19">
      <t>セツビ</t>
    </rPh>
    <rPh sb="19" eb="22">
      <t>セイビヒ</t>
    </rPh>
    <rPh sb="22" eb="24">
      <t>ホジョ</t>
    </rPh>
    <phoneticPr fontId="8"/>
  </si>
  <si>
    <t>国立研究開発法人日本原子力研究開発機構運営費交付金に必要な経費　</t>
    <rPh sb="26" eb="28">
      <t>ヒツヨウ</t>
    </rPh>
    <rPh sb="29" eb="31">
      <t>ケイヒ</t>
    </rPh>
    <phoneticPr fontId="8"/>
  </si>
  <si>
    <t>国立研究開発法人日本原子力研究開発機構施設整備に必要な経費</t>
    <rPh sb="27" eb="29">
      <t>ケイヒ</t>
    </rPh>
    <phoneticPr fontId="8"/>
  </si>
  <si>
    <t>国立研究開発法人放射線医学総合研究所設備整備費補助</t>
    <phoneticPr fontId="8"/>
  </si>
  <si>
    <t>国立研究開発法人日本原子力研究開発機構施設整備費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4">
      <t>セイビヒ</t>
    </rPh>
    <phoneticPr fontId="13"/>
  </si>
  <si>
    <t>国立研究開発法人宇宙航空研究開発機構運営費交付金に必要な経費</t>
    <rPh sb="25" eb="27">
      <t>ヒツヨウ</t>
    </rPh>
    <rPh sb="28" eb="30">
      <t>ケイヒ</t>
    </rPh>
    <phoneticPr fontId="8"/>
  </si>
  <si>
    <t>国立研究開発法人宇宙航空研究開発機構施設整備に必要な経費</t>
    <rPh sb="26" eb="28">
      <t>ケイヒ</t>
    </rPh>
    <phoneticPr fontId="8"/>
  </si>
  <si>
    <t>国立研究開発法人海洋研究開発機構運営費交付金に必要な経費</t>
    <rPh sb="26" eb="28">
      <t>ケイヒ</t>
    </rPh>
    <phoneticPr fontId="8"/>
  </si>
  <si>
    <t>国立研究開発法人海洋研究開発機構施設整備費補助に必要な経費</t>
    <rPh sb="16" eb="18">
      <t>シセツ</t>
    </rPh>
    <rPh sb="18" eb="21">
      <t>セイビヒ</t>
    </rPh>
    <rPh sb="21" eb="23">
      <t>ホジョ</t>
    </rPh>
    <rPh sb="27" eb="29">
      <t>ケイヒ</t>
    </rPh>
    <phoneticPr fontId="8"/>
  </si>
  <si>
    <t>国立研究開発法人海洋研究開発機構船舶建造に必要な経費</t>
    <phoneticPr fontId="8"/>
  </si>
  <si>
    <t>国立研究開発法人海洋研究開発機構設備整備費補助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セツビ</t>
    </rPh>
    <rPh sb="18" eb="21">
      <t>セイビヒ</t>
    </rPh>
    <rPh sb="21" eb="23">
      <t>ホジョ</t>
    </rPh>
    <phoneticPr fontId="8"/>
  </si>
  <si>
    <t>国立研究開発法人防災科学技術研究所運営費交付金に必要な経費</t>
    <rPh sb="27" eb="29">
      <t>ケイヒ</t>
    </rPh>
    <phoneticPr fontId="8"/>
  </si>
  <si>
    <t>国立研究開発法人防災科学技術研究所施設整備に必要な経費</t>
    <rPh sb="26" eb="27">
      <t>ヒ</t>
    </rPh>
    <phoneticPr fontId="8"/>
  </si>
  <si>
    <t>H25</t>
    <phoneticPr fontId="8"/>
  </si>
  <si>
    <t>H29</t>
    <phoneticPr fontId="8"/>
  </si>
  <si>
    <t>平成２７年公開プロセス</t>
  </si>
  <si>
    <t>○</t>
    <phoneticPr fontId="8"/>
  </si>
  <si>
    <t>2-7</t>
    <phoneticPr fontId="8"/>
  </si>
  <si>
    <t>学校施設の天井等非構造部材の耐震対策先導的開発事業</t>
    <phoneticPr fontId="8"/>
  </si>
  <si>
    <t>文教施設の防災対策の強化・推進</t>
    <phoneticPr fontId="8"/>
  </si>
  <si>
    <t>○</t>
    <phoneticPr fontId="8"/>
  </si>
  <si>
    <t>未定</t>
    <phoneticPr fontId="8"/>
  </si>
  <si>
    <t>2-7</t>
    <phoneticPr fontId="8"/>
  </si>
  <si>
    <t>(項)公立文教施設整備費
(大事項)公立文教施設整備に必要な経費</t>
    <phoneticPr fontId="8"/>
  </si>
  <si>
    <t>4-1</t>
    <phoneticPr fontId="8"/>
  </si>
  <si>
    <t>H26</t>
    <phoneticPr fontId="8"/>
  </si>
  <si>
    <t>9-5</t>
    <phoneticPr fontId="8"/>
  </si>
  <si>
    <t>核燃料物質輸送等関連業務</t>
    <phoneticPr fontId="8"/>
  </si>
  <si>
    <t>○</t>
    <phoneticPr fontId="8"/>
  </si>
  <si>
    <t>未定</t>
    <phoneticPr fontId="8"/>
  </si>
  <si>
    <t>9-5</t>
    <phoneticPr fontId="8"/>
  </si>
  <si>
    <t>0278
0280</t>
    <phoneticPr fontId="8"/>
  </si>
  <si>
    <t>○</t>
    <phoneticPr fontId="8"/>
  </si>
  <si>
    <t>-</t>
    <phoneticPr fontId="8"/>
  </si>
  <si>
    <t>H25</t>
    <phoneticPr fontId="8"/>
  </si>
  <si>
    <t>未定</t>
    <phoneticPr fontId="8"/>
  </si>
  <si>
    <t>289
&amp;平成26年度補正予算(1号)</t>
    <phoneticPr fontId="8"/>
  </si>
  <si>
    <t>国立研究開発法人理化学研究所施設整備に必要な経費</t>
    <rPh sb="0" eb="8">
      <t>コクリツケンキュウカイハツホウジン</t>
    </rPh>
    <phoneticPr fontId="8"/>
  </si>
  <si>
    <t>高等教育改革の総合的な推進等</t>
    <rPh sb="13" eb="14">
      <t>トウ</t>
    </rPh>
    <phoneticPr fontId="8"/>
  </si>
  <si>
    <t>私立学校行政事務処理等</t>
    <rPh sb="10" eb="11">
      <t>トウ</t>
    </rPh>
    <phoneticPr fontId="8"/>
  </si>
  <si>
    <t>2-4</t>
    <phoneticPr fontId="8"/>
  </si>
  <si>
    <t>11-1</t>
    <phoneticPr fontId="8"/>
  </si>
  <si>
    <t>11-2</t>
    <phoneticPr fontId="8"/>
  </si>
  <si>
    <t>次世代アスリート特別強化推進事業</t>
    <phoneticPr fontId="8"/>
  </si>
  <si>
    <t>11-3</t>
    <phoneticPr fontId="8"/>
  </si>
  <si>
    <t>H22</t>
    <phoneticPr fontId="8"/>
  </si>
  <si>
    <t>H26</t>
    <phoneticPr fontId="8"/>
  </si>
  <si>
    <t>11-3</t>
    <phoneticPr fontId="8"/>
  </si>
  <si>
    <t>原子力基礎基盤戦略研究イニシアティブ</t>
    <phoneticPr fontId="8"/>
  </si>
  <si>
    <t>H26</t>
    <phoneticPr fontId="8"/>
  </si>
  <si>
    <t>○</t>
    <phoneticPr fontId="8"/>
  </si>
  <si>
    <t>9-5</t>
    <phoneticPr fontId="8"/>
  </si>
  <si>
    <t>○</t>
    <phoneticPr fontId="8"/>
  </si>
  <si>
    <t>7-1</t>
    <phoneticPr fontId="8"/>
  </si>
  <si>
    <t>テニュアトラック普及・定着事業</t>
    <rPh sb="8" eb="10">
      <t>フキュウ</t>
    </rPh>
    <rPh sb="11" eb="13">
      <t>テイチャク</t>
    </rPh>
    <rPh sb="13" eb="15">
      <t>ジギョウ</t>
    </rPh>
    <phoneticPr fontId="8"/>
  </si>
  <si>
    <t>H23</t>
    <phoneticPr fontId="8"/>
  </si>
  <si>
    <t>-</t>
    <phoneticPr fontId="8"/>
  </si>
  <si>
    <t>12-1</t>
    <phoneticPr fontId="8"/>
  </si>
  <si>
    <t>平成25年度予算繰越</t>
    <phoneticPr fontId="8"/>
  </si>
  <si>
    <t>12-2</t>
    <phoneticPr fontId="8"/>
  </si>
  <si>
    <t>12-2</t>
    <phoneticPr fontId="8"/>
  </si>
  <si>
    <t>特別支援教育充実事業</t>
  </si>
  <si>
    <t>○</t>
    <phoneticPr fontId="8"/>
  </si>
  <si>
    <t>2-10</t>
    <phoneticPr fontId="8"/>
  </si>
  <si>
    <t>インクルーシブ教育システム構築事業</t>
    <rPh sb="7" eb="9">
      <t>キョウイク</t>
    </rPh>
    <rPh sb="13" eb="15">
      <t>コウチク</t>
    </rPh>
    <rPh sb="15" eb="17">
      <t>ジギョウ</t>
    </rPh>
    <phoneticPr fontId="4"/>
  </si>
  <si>
    <t>HPCI戦略プログラム</t>
    <phoneticPr fontId="8"/>
  </si>
  <si>
    <t>H27</t>
    <phoneticPr fontId="8"/>
  </si>
  <si>
    <t>国立研究開発法人科学技術振興機構設備整備費補助</t>
    <rPh sb="0" eb="8">
      <t>コクリツケンキュウカイハツホウジン</t>
    </rPh>
    <rPh sb="8" eb="10">
      <t>カガク</t>
    </rPh>
    <rPh sb="10" eb="12">
      <t>ギジュツ</t>
    </rPh>
    <rPh sb="12" eb="14">
      <t>シンコウ</t>
    </rPh>
    <rPh sb="14" eb="16">
      <t>キコウ</t>
    </rPh>
    <rPh sb="16" eb="18">
      <t>セツビ</t>
    </rPh>
    <rPh sb="18" eb="21">
      <t>セイビヒ</t>
    </rPh>
    <rPh sb="21" eb="23">
      <t>ホジョ</t>
    </rPh>
    <phoneticPr fontId="8"/>
  </si>
  <si>
    <t>電源地域振興促進事業費補助金
（特別電源所在県科学技術振興事業補助金）</t>
    <phoneticPr fontId="8"/>
  </si>
  <si>
    <t>基幹ロケット高度化の推進</t>
    <rPh sb="0" eb="2">
      <t>キカン</t>
    </rPh>
    <rPh sb="6" eb="9">
      <t>コウドカ</t>
    </rPh>
    <rPh sb="10" eb="12">
      <t>スイシン</t>
    </rPh>
    <phoneticPr fontId="8"/>
  </si>
  <si>
    <t>国立研究開発法人宇宙航空研究開発機構設備整備</t>
    <rPh sb="18" eb="20">
      <t>セツビ</t>
    </rPh>
    <phoneticPr fontId="8"/>
  </si>
  <si>
    <t>全国障害者スポーツ大会開催事業（地方スポーツ振興費補助）</t>
    <rPh sb="0" eb="2">
      <t>ゼンコク</t>
    </rPh>
    <rPh sb="2" eb="5">
      <t>ショウガイシャ</t>
    </rPh>
    <rPh sb="9" eb="11">
      <t>タイカイ</t>
    </rPh>
    <rPh sb="11" eb="13">
      <t>カイサイ</t>
    </rPh>
    <rPh sb="13" eb="15">
      <t>ジギョウ</t>
    </rPh>
    <phoneticPr fontId="8"/>
  </si>
  <si>
    <t>H26</t>
    <phoneticPr fontId="8"/>
  </si>
  <si>
    <t>S22</t>
    <phoneticPr fontId="8"/>
  </si>
  <si>
    <t>H28</t>
    <phoneticPr fontId="8"/>
  </si>
  <si>
    <t>S39</t>
    <phoneticPr fontId="8"/>
  </si>
  <si>
    <t>H21</t>
    <phoneticPr fontId="8"/>
  </si>
  <si>
    <t>未定</t>
    <rPh sb="0" eb="2">
      <t>ミテイ</t>
    </rPh>
    <phoneticPr fontId="8"/>
  </si>
  <si>
    <t>H13</t>
    <phoneticPr fontId="8"/>
  </si>
  <si>
    <t>H29</t>
    <phoneticPr fontId="8"/>
  </si>
  <si>
    <t>H27</t>
    <phoneticPr fontId="8"/>
  </si>
  <si>
    <t>H31</t>
    <phoneticPr fontId="8"/>
  </si>
  <si>
    <t>H15</t>
    <phoneticPr fontId="8"/>
  </si>
  <si>
    <t>H24</t>
    <phoneticPr fontId="8"/>
  </si>
  <si>
    <t>H22</t>
    <phoneticPr fontId="8"/>
  </si>
  <si>
    <t>H25</t>
    <phoneticPr fontId="8"/>
  </si>
  <si>
    <t>H26</t>
    <phoneticPr fontId="8"/>
  </si>
  <si>
    <t>H33</t>
    <phoneticPr fontId="8"/>
  </si>
  <si>
    <t>H30</t>
    <phoneticPr fontId="8"/>
  </si>
  <si>
    <t>その他</t>
    <rPh sb="2" eb="3">
      <t>タ</t>
    </rPh>
    <phoneticPr fontId="8"/>
  </si>
  <si>
    <t>○</t>
    <phoneticPr fontId="8"/>
  </si>
  <si>
    <t>執行等改善</t>
  </si>
  <si>
    <t>縮減</t>
  </si>
  <si>
    <t>予定通り終了</t>
  </si>
  <si>
    <t>事業内容の一部改善</t>
  </si>
  <si>
    <t>終了予定</t>
  </si>
  <si>
    <t>事業全体の抜本的改善</t>
  </si>
  <si>
    <t>廃止</t>
  </si>
  <si>
    <t>○</t>
    <phoneticPr fontId="8"/>
  </si>
  <si>
    <t>終了予定</t>
    <phoneticPr fontId="8"/>
  </si>
  <si>
    <t>H27</t>
    <phoneticPr fontId="8"/>
  </si>
  <si>
    <t>H27</t>
    <phoneticPr fontId="8"/>
  </si>
  <si>
    <t>未定</t>
    <rPh sb="0" eb="2">
      <t>ミテイ</t>
    </rPh>
    <phoneticPr fontId="8"/>
  </si>
  <si>
    <t>○</t>
    <phoneticPr fontId="8"/>
  </si>
  <si>
    <t>○</t>
    <phoneticPr fontId="8"/>
  </si>
  <si>
    <t>未定</t>
    <phoneticPr fontId="8"/>
  </si>
  <si>
    <t>現状通り</t>
    <phoneticPr fontId="8"/>
  </si>
  <si>
    <t>外部有識者コメント</t>
    <rPh sb="0" eb="2">
      <t>ガイブ</t>
    </rPh>
    <rPh sb="2" eb="5">
      <t>ユウシキシャ</t>
    </rPh>
    <phoneticPr fontId="8"/>
  </si>
  <si>
    <t>　　施策名：1-5 ICTを活用した教育・学習の振興</t>
    <phoneticPr fontId="8"/>
  </si>
  <si>
    <t>H28</t>
    <phoneticPr fontId="8"/>
  </si>
  <si>
    <t>H27</t>
    <phoneticPr fontId="8"/>
  </si>
  <si>
    <t>・事例収集と対策促進の因果関係をより明瞭に構築すべき
・できるだけ基準を設け、適切な事例を収集すべき
・事業の目的と整合性をとれるようなやり方で進めるべき
・より効果的な広報の仕方を工夫すべき</t>
    <phoneticPr fontId="8"/>
  </si>
  <si>
    <t>・事業の目的達成に向けた明確なロードマップを構築のうえ、適切な実施手法を検討すべき
・適切な分析、利用、公表を行うべき
・適切に事業の成果が測れるような成果指標を設定するべき</t>
    <phoneticPr fontId="8"/>
  </si>
  <si>
    <t>・今後の事業展開としては、本事業の実績の多面的な検証と十分な周知活動をし広く成果が波及するよう工夫すべき
・エンドユーザーとのコミュニケーションや要望の聴取を更に深めるべき
・人材育成の目的にあった成果指標を更に工夫すべき</t>
    <phoneticPr fontId="8"/>
  </si>
  <si>
    <t>・成果指標の達成度合が不明瞭なため、個々の研究開発目標の評価・分析において工夫すべき
・事業成果についてわかりやすく表示すること
・官と民の適切な役割分担により、民の活力を活用すべき
・これまでの課題分析、官民の役割分担、成果を見えるようにして、次の事業展開につなげるべき</t>
    <phoneticPr fontId="8"/>
  </si>
  <si>
    <t>・事業の目的と十分整合性が取れる成果指標を設定すべき
・国費投入して行った事業であるので、この流れを維持できるような形での展開、手法を検討すべき
・研究成果をより広く普及させる取り組みを考えるべき</t>
    <phoneticPr fontId="8"/>
  </si>
  <si>
    <t>(項)公立文教施設整備費
(大事項)公立文教施設整備に必要な経費
(項)初等中等教育等振興費
(大事項)学校施設の整備推進に必要な経費</t>
    <phoneticPr fontId="8"/>
  </si>
  <si>
    <t>0104
0100</t>
    <phoneticPr fontId="8"/>
  </si>
  <si>
    <t>(項)公立文教施設整備費
(大事項)公立文教施設整備に必要な経費
(項)初等中等教育等振興費
(大事項)学校施設の整備推進に必要な経費</t>
    <rPh sb="1" eb="2">
      <t>コウ</t>
    </rPh>
    <rPh sb="3" eb="5">
      <t>コウリツ</t>
    </rPh>
    <rPh sb="5" eb="7">
      <t>ブンキョウ</t>
    </rPh>
    <rPh sb="7" eb="9">
      <t>シセツ</t>
    </rPh>
    <rPh sb="9" eb="11">
      <t>セイビ</t>
    </rPh>
    <rPh sb="11" eb="12">
      <t>ヒ</t>
    </rPh>
    <rPh sb="14" eb="15">
      <t>ダイ</t>
    </rPh>
    <rPh sb="15" eb="17">
      <t>ジコウ</t>
    </rPh>
    <rPh sb="18" eb="20">
      <t>コウリツ</t>
    </rPh>
    <rPh sb="20" eb="22">
      <t>ブンキョウ</t>
    </rPh>
    <rPh sb="22" eb="24">
      <t>シセツ</t>
    </rPh>
    <rPh sb="24" eb="26">
      <t>セイビ</t>
    </rPh>
    <rPh sb="27" eb="29">
      <t>ヒツヨウ</t>
    </rPh>
    <rPh sb="30" eb="32">
      <t>ケイヒ</t>
    </rPh>
    <phoneticPr fontId="8"/>
  </si>
  <si>
    <t>0106
0100</t>
    <phoneticPr fontId="8"/>
  </si>
  <si>
    <t>国立大学法人等施設整備（文教施設費）</t>
    <rPh sb="0" eb="2">
      <t>コクリツ</t>
    </rPh>
    <rPh sb="2" eb="4">
      <t>ダイガク</t>
    </rPh>
    <rPh sb="4" eb="6">
      <t>ホウジン</t>
    </rPh>
    <rPh sb="6" eb="7">
      <t>トウ</t>
    </rPh>
    <rPh sb="7" eb="9">
      <t>シセツ</t>
    </rPh>
    <rPh sb="9" eb="11">
      <t>セイビ</t>
    </rPh>
    <rPh sb="12" eb="14">
      <t>ブンキョウ</t>
    </rPh>
    <rPh sb="14" eb="17">
      <t>シセツヒ</t>
    </rPh>
    <phoneticPr fontId="8"/>
  </si>
  <si>
    <t>(項)国立大学法人施設整備費
(大事項)国立大学法人施設整備に必要な経費
(大事項)国立大学法人研究施設整備に必要な経費
(項)独立行政法人国立高等専門学校機構施設整備費
(大事項)独立行政法人国立高等専門学校機構施設整備に必要な経費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シセツ</t>
    </rPh>
    <rPh sb="28" eb="30">
      <t>セイビ</t>
    </rPh>
    <rPh sb="31" eb="33">
      <t>ヒツヨウ</t>
    </rPh>
    <rPh sb="34" eb="36">
      <t>ケイヒ</t>
    </rPh>
    <phoneticPr fontId="8"/>
  </si>
  <si>
    <t>130
132</t>
    <phoneticPr fontId="8"/>
  </si>
  <si>
    <t>研究開発法人日本原子力研究開発機構設備整備費補助(H25補正&amp;H26補正)</t>
    <rPh sb="0" eb="2">
      <t>ケンキュウ</t>
    </rPh>
    <rPh sb="2" eb="4">
      <t>カイハツ</t>
    </rPh>
    <rPh sb="4" eb="6">
      <t>ホウジン</t>
    </rPh>
    <rPh sb="6" eb="8">
      <t>ニホン</t>
    </rPh>
    <rPh sb="8" eb="11">
      <t>ゲンシリョク</t>
    </rPh>
    <rPh sb="11" eb="13">
      <t>ケンキュウ</t>
    </rPh>
    <rPh sb="13" eb="15">
      <t>カイハツ</t>
    </rPh>
    <rPh sb="15" eb="17">
      <t>キコウ</t>
    </rPh>
    <rPh sb="17" eb="19">
      <t>セツビ</t>
    </rPh>
    <rPh sb="19" eb="22">
      <t>セイビヒ</t>
    </rPh>
    <rPh sb="22" eb="24">
      <t>ホジョ</t>
    </rPh>
    <rPh sb="28" eb="30">
      <t>ホセイ</t>
    </rPh>
    <rPh sb="34" eb="36">
      <t>ホセイ</t>
    </rPh>
    <phoneticPr fontId="8"/>
  </si>
  <si>
    <t>地域を活用した学校丸ごと子供の体力向上推進事業</t>
    <rPh sb="0" eb="2">
      <t>チイキ</t>
    </rPh>
    <rPh sb="3" eb="5">
      <t>カツヨウ</t>
    </rPh>
    <rPh sb="7" eb="9">
      <t>ガッコウ</t>
    </rPh>
    <rPh sb="9" eb="10">
      <t>マル</t>
    </rPh>
    <rPh sb="12" eb="13">
      <t>コ</t>
    </rPh>
    <rPh sb="13" eb="14">
      <t>ドモ</t>
    </rPh>
    <rPh sb="15" eb="17">
      <t>タイリョク</t>
    </rPh>
    <rPh sb="17" eb="19">
      <t>コウジョウ</t>
    </rPh>
    <rPh sb="19" eb="21">
      <t>スイシン</t>
    </rPh>
    <rPh sb="21" eb="23">
      <t>ジギョウ</t>
    </rPh>
    <phoneticPr fontId="8"/>
  </si>
  <si>
    <t>行政事業レビュー対象　計</t>
    <rPh sb="11" eb="12">
      <t>ケイ</t>
    </rPh>
    <phoneticPr fontId="8"/>
  </si>
  <si>
    <t>行政事業レビュー対象外　計</t>
    <rPh sb="12" eb="13">
      <t>ケイ</t>
    </rPh>
    <phoneticPr fontId="8"/>
  </si>
  <si>
    <t>H32</t>
  </si>
  <si>
    <t>・施策と事業目的に即した適切な成果指標を設定すべき
・事例の分析を適切に行うことができる工夫を検討すべき
・調査結果が研究者等を含め広く活用されるよう、分析結果の開示の仕方を工夫すべき
・本調査が子供の体力向上にリンクするよう、全体のガバナンスを更に高めるべき</t>
    <phoneticPr fontId="8"/>
  </si>
  <si>
    <t>本事業のアウトカムは、現状を正確に把握し、問題点を明らかにすることと考えられる。当初の目的を達成したため、平成26年度の単年度限りで終了したことになっているが、目的（アウトプット）の設定について丁寧かつ的確な説明が必要。
同様の調査研究は数年ごとに実施すべきと考える。</t>
    <phoneticPr fontId="8"/>
  </si>
  <si>
    <t>行政改革推進会議の指摘への対応は予算ベースでは適切になされていると認められるが、新たに実施される「学校を核とした地域力強化プラン」において実行ベースで引き続き評価が必要。
政府全体として事業の効率的執行が行政改革推進会議から指摘されているが、レビューシートの自己点検にその問題意識が反映されておらず、事業の効率性、有効性を高めるために取り組みが不十分と考えられる。効率的、有効的に実施している自治体、活動を把握し、その方法を普及する取り組みが必要と考えられる。</t>
    <phoneticPr fontId="8"/>
  </si>
  <si>
    <t>災害復旧事業であることから、実際に復旧が必要となった施設数のうち、翌年度までに復旧された施設数を100％とすることを目標にすべき。また、本事業の成果や課題を検証した上で復旧事業に十分に生かすべき。</t>
    <phoneticPr fontId="8"/>
  </si>
  <si>
    <t>子供たちにとって有意義な土曜日が実現することが主要な目的であるが、それを測定するアウトプットが設定されていないので、指標の設定や把握方法について一層の工夫が必要である。また、自己点検において事業の有効性を十分検証すべきである。</t>
    <phoneticPr fontId="8"/>
  </si>
  <si>
    <t>なぜ公民館なのか、なぜ95件の共同研究実施が必要なのか、など施策目標と事業目的が整合するよう説明が必要。アウトカムとして書かれている目標はアウトプットに近いものであり、適切なアウトカムの設定について一層の工夫が必要。
本事業から得られた成果の検証や課題の自己点検がレビューシートに反映すべき。</t>
    <phoneticPr fontId="8"/>
  </si>
  <si>
    <t>事業目的が不明確であり、「家族教育の充実を図る」ために現状の問題点の把握、望ましいあり方、そのための政策検討が必要だが、現在の事業は不十分である。事業目的を明確にし、予算を十分に設定し、事業を実施することが望まれる。</t>
    <phoneticPr fontId="8"/>
  </si>
  <si>
    <t>インターネット時代に対応した事業目的に見直す必要があると思われる。インターネットで提供されるコンテンツも対象にすべき。実際にコンテンツが普及しているのか把握するなど、普及を推進するため、事業の成果の把握方法、情報提供方法の工夫が必要。</t>
    <phoneticPr fontId="8"/>
  </si>
  <si>
    <t>本事業はＩＣＴを活用した教育の推進という重要な施策を担うものであるがそのための事業内容としての適切性の検討、費用対効果の検討が不十分と考えられる。
アウトカムが主観的な意識調査結果を用いること、目標値が対前年度増としているが、ＩＣＴを活用した質の高い教育の実施度合いを指標及び目標値とすることを検討すべき。</t>
    <phoneticPr fontId="8"/>
  </si>
  <si>
    <t>アウトプットは各年度の計画に対する達成度とするなど指標の設定を一層工夫すべき。
アウトカムは教員のＩＣＴ活用指導力の向上に対応したＩＣＴ活用教育の進展度合とするなど指標を客観的で施策目標に沿うものとすべき。</t>
    <phoneticPr fontId="8"/>
  </si>
  <si>
    <t>補助対象に大学が含まれるが、その理由を事業概要にて丁寧かつ的確な説明が必要。</t>
    <phoneticPr fontId="8"/>
  </si>
  <si>
    <t>海外留学者に対するアウトカムの設定についても検討すべき。</t>
    <phoneticPr fontId="8"/>
  </si>
  <si>
    <t>事業目的は明確であるが、アウトカムの設定がアウトプットの設定に近く、実際に本事業による成果を図る指標については不十分であるため、一層の工夫が望まれる。</t>
    <phoneticPr fontId="8"/>
  </si>
  <si>
    <t>福祉系高校及び看護高校における介護福祉士や看護士等の養成課程の指定率はアウトプット評価に近く、指定先の指導の結果等をアウトカムとして検討すべき。</t>
    <phoneticPr fontId="8"/>
  </si>
  <si>
    <t>明確な事業目的のもと、適切に事業が実施されていると見受けられる。</t>
    <phoneticPr fontId="8"/>
  </si>
  <si>
    <t>事業目的及びその達成手段については適切と判断するが、アウトカムが「学校の決まりを守っている」のみでは不十分である。アウトカムの設定について再検討すべき。</t>
    <phoneticPr fontId="8"/>
  </si>
  <si>
    <t>達成目標とその実現手段である事業との整合性にやや不整合があるため、事業概要にて説明が必要。アウトカムには、実施率や参加率ではなく、「どのような効果があったか」を検討すべき。</t>
    <phoneticPr fontId="8"/>
  </si>
  <si>
    <t>不用率が大きく、削減できた経費等は次年度以降もより効率的な執行を心がけるべき。
アウトカムとして将来がん検診を受けようと考える児童生徒の割合は、実効性が伴うものか疑問。</t>
    <phoneticPr fontId="8"/>
  </si>
  <si>
    <t>指導参考資料の配付が施策目標である児童生徒の心身の健康課題の改善につながるか疑問。</t>
    <phoneticPr fontId="8"/>
  </si>
  <si>
    <t>現在アウトカムに設定されている「研修実施」はアウトプットであり、アウトカムを再検討すべき。</t>
    <phoneticPr fontId="8"/>
  </si>
  <si>
    <t>明確な事業目的のもと、適切に事業が実施されているものと見受けられる。</t>
    <phoneticPr fontId="8"/>
  </si>
  <si>
    <t>事業目的は明確であるが、事業の成果をより適切に測定するための指標の設定やその把握方法について工夫すべき。</t>
    <phoneticPr fontId="8"/>
  </si>
  <si>
    <t>繰越事業の進捗管理を適切に行うとともに、その内容を記載すべき。</t>
    <phoneticPr fontId="8"/>
  </si>
  <si>
    <t>「個々の事業に直接関連づかない」ことが強調されているが、アウトカム欄にあるとおり「その時々に応じた施策課題は対応するためのものであり、得られた報告や会議の結論が直近の施策に有効に反映されたか否かは明らかになるはずである。検討結果の件数ではなく、予算執行年度内にこだわることなく施策に有効に反映された“件数を”アウトカムにできないか検討すべき。</t>
    <phoneticPr fontId="8"/>
  </si>
  <si>
    <t>アウトカム欄に掲げられた３つの成果目標の進捗度合に大きなバラツキがあるように見受けられるため、「点検改善結果」の評価は、３つの成果目標それぞれの進捗に応じて適切に評価すべき。</t>
    <phoneticPr fontId="8"/>
  </si>
  <si>
    <t>５つの施策毎に見ると進捗度合に大きなバラツキがあるように見受けられるため、「点検改善結果」の評価は、予算執行の合計金額のみに着目するのではなく、アウトカムそれぞれの進捗に応じて適切に評価すべき。</t>
    <phoneticPr fontId="8"/>
  </si>
  <si>
    <t>成果報告書の公表について、事業の成果を適切に図るため、公表された成果報告書がその後実際に活用されるかを検証するなど、一層の工夫が必要。</t>
    <phoneticPr fontId="8"/>
  </si>
  <si>
    <t>評価作業の効率化や被評価者側が負う事務負担の軽減といった指標も追加できないか、検討すべき。</t>
    <phoneticPr fontId="8"/>
  </si>
  <si>
    <t>事業目的の一層の明確化を図るとともに、事業の成果をより適切に測定するための指標の設定やその把握方法について工夫すべき。</t>
    <phoneticPr fontId="8"/>
  </si>
  <si>
    <t>事業目的は明確であるものの、上位施策の達成手段としての本事業の有効性について明らかにするとともに、事業の成果をより適切に測定するための指標の設定やその把握方法について工夫すべき。
レビューシート上、交付先の大学で一般競争入札が実施されているが、実質的に競争性があったのかを補助金を交付する側として把握していくべき。</t>
    <phoneticPr fontId="8"/>
  </si>
  <si>
    <t>事業目的は明確であるものの、上位施策の達成手段としての本事業の有効性について明らかにするとともに、事業の成果をより適切に測定するための指標の設定やその把握方法について工夫すべき。</t>
    <phoneticPr fontId="8"/>
  </si>
  <si>
    <t>補正予算でもないのに、ほぼ全額繰越になっているため、必要な工期確保のための手続きの効率化など環境整備が必要。また、完成後の整備の活用状況の検証の仕組みについて、一層の工夫が必要。また、レビューシート自己点検「事業の有効性」欄における成果物の活用に関する記載は不十分であるため、丁寧かつ的確な説明が必要。</t>
    <phoneticPr fontId="8"/>
  </si>
  <si>
    <t>「最先端の教育研究施策」という限定はあるものの、国立大学改革基盤強化促進事業との区分けについて、丁寧かつ的確な説明するとともに、アウトカムは設定されているが、事業の成果を適切に図るため、一層の工夫が必要。</t>
    <phoneticPr fontId="8"/>
  </si>
  <si>
    <t>目標達成度が必ずしも高くないことを踏まえ、今後一層の事業推進が必要。</t>
    <phoneticPr fontId="8"/>
  </si>
  <si>
    <t>事業目的の一層の明確化を図るとともに、事業の成果をより適切に測定するための指標の設定やその把握方法について工夫すべき。
２５年秋のレビューにおける「国が実施すべき事業でない」という指摘の反映について、丁寧かつ的確な説明が必要。</t>
    <phoneticPr fontId="8"/>
  </si>
  <si>
    <t>一般論として国際競争力の向上を目指すのか、大学ランキングでのランク付けを目指すのかでやるべきことは大いに違ってくるため、事業目的の一層の明確化を図るとともに、事業の成果をより適切に測定するための指標の設定やその把握方法について工夫すべき。</t>
    <phoneticPr fontId="8"/>
  </si>
  <si>
    <t>明確な事業目的のもと、適切に事業が実施され、次の施策等に活用されていると見受けられる。</t>
    <phoneticPr fontId="8"/>
  </si>
  <si>
    <t>事業の目的が、児童生徒の「科学への興味を持たせること」であるなら、アウトカムの一部として検討すべき。</t>
    <phoneticPr fontId="8"/>
  </si>
  <si>
    <t>アウトカムとして、日本の科学技術イノベーション創出の水準を示す指標を指標を設定できないか追記すべき。</t>
    <phoneticPr fontId="8"/>
  </si>
  <si>
    <t>アウトカムに、整備が必要な施設を調査し、中期的な整備計画を策定しその計画達成を追記すべき。</t>
    <phoneticPr fontId="8"/>
  </si>
  <si>
    <t>アウトカムは、事業目的に明記された「科学技術基本計画に定める事業等の着実な実施」の度合とするなど再検討すべき。また、成果の把握方法や内容について一層の工夫が必要。</t>
    <phoneticPr fontId="8"/>
  </si>
  <si>
    <t>量や数の指標は設定しやすく把握もしやすいが、質的評価が形骸化されないように引き続き工夫が必要と思われる。</t>
    <phoneticPr fontId="8"/>
  </si>
  <si>
    <t>現在のアウトカムはアウトプットというべきものであり研究交流やイノベーションエコシステムの量的質的水準を示す指標（例えば、センター利用の研究者のレベル数、企業数など）を用いたアウトカムの設定を検討すべき。</t>
    <phoneticPr fontId="8"/>
  </si>
  <si>
    <t>抜本的な改善が図られており、評価できるが、アウトカムが各研究機関別の設定になっており、日本全体の国際研究ネットワークの質的・量的な水準を示す指標の設定を検討すべき。</t>
    <phoneticPr fontId="8"/>
  </si>
  <si>
    <t>アウトカムは、施策の達成目標に書かれた「研究成果の一層の質的向上」を反映する指標の設定を検討すべき。</t>
    <phoneticPr fontId="8"/>
  </si>
  <si>
    <t>アウトカムは、施策の達成目標に書かれている「研究成果の一層の質的向上」を反映する指標の設定を検討すべき。</t>
    <phoneticPr fontId="8"/>
  </si>
  <si>
    <t>調査結果、報告書の質的なレベルが、コストに見合ったものかどうかを評価できるよう、成果指標や成果の把握方法、内容について、一層の工夫が必要。</t>
    <phoneticPr fontId="8"/>
  </si>
  <si>
    <t>明確な事業目的のもと、適切に事業が実施されている。</t>
    <phoneticPr fontId="8"/>
  </si>
  <si>
    <t>導出先の製薬企業との情報交換を積極的に行うなど「導出」を具体的にする取組などの把握方法や内容について一層の工夫が必要</t>
    <phoneticPr fontId="8"/>
  </si>
  <si>
    <t>本事業による日本のプレゼンスの変化を評価するしくみを適切に組み込む工夫が必要。</t>
    <phoneticPr fontId="8"/>
  </si>
  <si>
    <t>単にデータの収集、集積をするレベルから次の段階（データから発生予測を行う）へつながる発見へと、成果の指標を段階別に分類すべきではないか。</t>
    <phoneticPr fontId="8"/>
  </si>
  <si>
    <t>現在のアウトカムでは、成果を図ることができているのか不明確であり、指標の設定について工夫すべき。</t>
    <phoneticPr fontId="8"/>
  </si>
  <si>
    <t>ワークショップの回数だけでなく参加人数、参加者からの満足度（アンケート）なども指標にできないか検討すべき。</t>
    <phoneticPr fontId="8"/>
  </si>
  <si>
    <t>会議参加人数や回数に加えて事業概要③に記載の諸外国の専門家のもとへの職員の派遣の人数をアウトプットに加えるべき</t>
    <phoneticPr fontId="8"/>
  </si>
  <si>
    <t>アウトカムが、事業の実施数というアウトプットであり、新たな施策に事業の成果が反映されたかどうか等の指標の設定を検討すべき。</t>
    <phoneticPr fontId="8"/>
  </si>
  <si>
    <t>アウトカムが事業完了件数＝活動実績になっているが、平成27年の「成分表改訂の公表」等、指標の設定を検討すべき。</t>
    <phoneticPr fontId="8"/>
  </si>
  <si>
    <t>アウトカムについて、論文数だけでなく論文のレベル（インパクトファクター）を考慮すべき。</t>
    <phoneticPr fontId="8"/>
  </si>
  <si>
    <t>アウトカムとして設定されている運動部活動参加率は本事業の最終的に目標とすべきものであるが、事業の成果としてはより事業の内容に即した測定可能なものを設定するなど、一層の工夫が必要である。</t>
    <phoneticPr fontId="8"/>
  </si>
  <si>
    <t>障害者のスポーツ参加における安全確保という目的を達成するためには、単年度限りの事業実施だけでなく、持続性を持った取組み体制を図る必要がある。
調査研究報告書の成果を広くスポーツ指導者やボランティアなどに普及・啓発することをアウトカム標の一つに加えるなど一層の工夫が必要であり、今後、この成果のフォローアップが求められる。</t>
    <phoneticPr fontId="8"/>
  </si>
  <si>
    <t>国民の障害者スポーツに対する理解、関心を深めるという事業目的に対し、大会競技の観覧者数の増加というアウトカムは一層の工夫が必要である。国民の理解・関心の深度を測定する指標として、直接の競技観覧者に限定せず、全国規模での認知度や関心度を高めていくアウトカムを検討すべき。</t>
    <phoneticPr fontId="8"/>
  </si>
  <si>
    <t>障害者スポーツ振興事業は、指導員の育成だけでなく、障害者スポーツに関する調査・研究、情報収集・提供、普及啓発等の活動も重要な目的とされているが、その点に関するアウトカムについて工夫すべき。障害者スポーツの振興という事業目的に対し、もっぱら金メダル獲得ランキングの上昇というアウトカムを据えるのは、十分な対応関係になっていないと思料される。スポーツ指導員の目標値の最終年度を３０年度までとするのであれば、各年度の目標値に対する実績値を評価しながら次年度以降の取組を工夫していくべき。</t>
    <rPh sb="163" eb="165">
      <t>シリョウ</t>
    </rPh>
    <phoneticPr fontId="8"/>
  </si>
  <si>
    <t>国際競争力の向上のための拠点活用という事業目的に対し、メダル獲得数と金メダル獲得ランキングだけがアウトカムというのは、限定的すぎるのではないか。「改善の方向性」にも言及があるように、効果的なトレーニング環境の整備のためには、より具体的な目標設定と、それを達成するための戦略的な取り組みが必要。
２７年度予算の大幅な増額の理由について丁寧かつ適切な説明が必要。</t>
    <phoneticPr fontId="8"/>
  </si>
  <si>
    <t>事業の目的とアウトカム、アウトプットの指標を連動させるべき。
事業目的の背景にある「東日本震災以降(中略）円滑な開催に困難な状況が見られる。」という状況は変化しつつあるため、状況の変化に応じ、事業を見直すことが必要。
支出額のほとんどがＪＳＣへの委託費であり、その内訳を見ると、人件費・旅費・雑役務費が大半を占めている。一方、アウトカムとなっているスポーツ関係団体の「国際交流活動」の「支援」に関して、何が各団体の国際交流活動で、何がそれに対する「支援」なのか丁寧かつ適切な説明が必要。</t>
    <phoneticPr fontId="8"/>
  </si>
  <si>
    <t>事業の目的と事業の手段が十分対応していない。中核的な人材の育成は重要な手法だとしても、それと併行して行われるべき、仲裁手続き及び仲裁活動の整備、実効性の確保のための手法について、丁寧かつ的確な説明が必要。
また人材育成の手法に限ってみても、研修会の開催数や参加人数をアウトカムないしアウトプットにしているだけでは不十分で、どういった中核的人材が育てられているか、研修内容やその成果に目を向けた指標が必要。</t>
    <phoneticPr fontId="8"/>
  </si>
  <si>
    <t>メダル獲得数と金メダル獲得ランキングというアウトカムは対応していないため、アウトカムの設定について一層の工夫が必要。(1)については、顕彰、表彰制度がどのようにスポーツ振興に寄与しているか、把握できる指標が求められる。(2)の委託事業選定委員会については、どのような検討結果が導き出され、どのような見直し等が行われたかという点についてのアウトカムが必要。(3)に係る日韓両国のスポーツ・青少年交流を推進するという目的と、手段が十分対応していない。毎年一回、協議会を開催するだけでは手法として足りない。</t>
    <phoneticPr fontId="8"/>
  </si>
  <si>
    <t>ドーピング防止に係る人材の育成という事業目的について、アウトカム指標が講習会への参加者数だけでは不十分であり、講習の結果等を受けた、検査体制の充実を重要な指標として検討すべき。
検査技術の開発・研究という事業目的と、ドーピング検査数３００件／年というアウトカムとの関係について丁寧かつ的確に説明すべき。ドーピング検査数だけでなく、研究・開発のための検査数であるとすれば、検査数だけでなく、検査項目や検査内容の充実を指標として検討すべき。</t>
    <phoneticPr fontId="8"/>
  </si>
  <si>
    <t>ドーピング防止活動の推進という事業目的に対するアウトカムとしては、国際規約の締結回数では不十分。
「点検結果」に言及がある、ドーピングのないクリーンなスポーツの実現に向けた提言や活動を定性的なアウトカムとして加え、どのような提言や活動が行われたか、具体的なアウトカムとして示すなどの工夫が必要。</t>
    <phoneticPr fontId="8"/>
  </si>
  <si>
    <t>「改善の方向性」として、ＷＡＤＡの活動、予算、決算等について意見を発していくとされているが、本事業のアウトカムについても、ＷＡＤＡの活動内容そのものに関して、拠出金の目的達成度を測る指標となるよう工夫が必要。</t>
    <phoneticPr fontId="8"/>
  </si>
  <si>
    <t>国民の体育・スポーツの振興のための大会という狙いと、トップアスリートの発掘・育成のための大会という狙いをきちんと分けて、国がどのような目的の施策・事業に軸足を置いていくのかを整理する。
アウトカムは、参加選手中のオリンピック・パラリンピックへの出場経験者数ではなく、大会出場後のオリンピック・パラリンピックへの出場者数が重要ではないか。オリンピック・パラリンピックに限定することなく、幅広く大会出場後の国際大会等への出場者数も加えるなど、一層の工夫が必要。</t>
    <phoneticPr fontId="8"/>
  </si>
  <si>
    <t>事業目的からみて、アウトカムはオリンピックのメダル獲得数に加えて、トップアスリートの競技水準の向上、専任コーチの育成整備、オリンピックや国際大会での入賞者数など、多様な指標の設定を検討する必要がある。
不適切経理問題に対する改善の方向性について記述されているが、再発防止策の記述は抽象的であり、より具体的な体制整備が図られないと同様の問題が発生する恐れがあり、本事業の目的そのものをおびやかしかねない。
２７年度予算の大幅減の理由について説明を行うべき。</t>
    <phoneticPr fontId="8"/>
  </si>
  <si>
    <t>わが国伝統の武道を国民、特に青少年の間に普及奨励することが本事業の目的のひとつだとすれば、アウトカムの目標値が前年の実績値を用いていることや、実績値がほぼ横ばいで推移していることについて、十分な検証を行い、改善の検討を要する。</t>
    <phoneticPr fontId="8"/>
  </si>
  <si>
    <t>オリンピックのメダル獲得数というアウトカムは、スポーツ施設の整備という本事業の目的との間の距離感がありすぎる。仮に国際大会等での優秀な成績を指標のひとつにするとしても事業目的からみて、オリンピックのメダル数に限定されるものではないと考える。適切なアウトカムの設定と、その把握の仕組みの構築に取組む必要がある。</t>
    <phoneticPr fontId="8"/>
  </si>
  <si>
    <t>平成２６年度に１２４億円の出資が行われたが、この出資額の算出根拠が示されていない。また、本事業に係る改築費用の内訳の全容がわからないため、JSC運営費交付金で支弁する費用との関連や重複の有無についての検証ができない。なお、出資額に係るアウトカムが設定されていないことから、事業進捗状況の検証やそれを踏まえた見直しを行う仕組みも無いのではないか。デザイン選定及びその後の作業行程に対する本省による事業の進捗状況や、それを踏まえた事業の見直しの作業についても、検証・評価を行うべき。</t>
    <phoneticPr fontId="8"/>
  </si>
  <si>
    <t>本事業の(1)～(3)の事業概要と、スポーツ・フォー・トゥモロープログラム実施による直接裨益者数というアウトカムが、どのように結びつくのか丁寧かつ的確に説明すべき。
・２６年度限りの事業だが、事業概要に示された本事業の成果をどのように把握して、今後、どのような行程なのか説明すべき。</t>
    <phoneticPr fontId="8"/>
  </si>
  <si>
    <t>「改善の方向性」において、戦略性をもった選手強化となるようＰＤＣＡサイクルを強化するとされているが、このＰＤＣＡサイクルの透明化を図ることが重要だと考える。2020年で途切れるのではなく、長期的な視点で、育成・強化をしていける体制づくりが大事であり、その点をアウトカムとする検討が必要。
「改善の方向性」において、２７年度からはＪＳＣに資金を一元化する、とされているが、２６年度の資金の流れ図と対比できる参考図が必要。</t>
    <phoneticPr fontId="8"/>
  </si>
  <si>
    <t>パラリンピック競技の強化・研究活動拠点の整備、運営のあり方を検討するという事業目的と、金メダル獲得ランキングの上昇というアウトカムとの距離が遠すぎる。
調査研究の報告が、パラリンピックアスリート等の競技活動にどのように生かされたのか、それをどのように検証していくのか、示されたアウトカムからはまったくわからないので、検討すべき。
本事業は本年度限りとし、今後はオリンピック競技とパラリンピック競技を一体的に検討するとしているが、その具体的スキームや行程を説明すべき。</t>
    <phoneticPr fontId="8"/>
  </si>
  <si>
    <t>課題解決に資する取組についてＪＴＢの役割について丁寧かつ的確な説明が必要。
アウトカムについても事業の成果を適切に図るため、一層の工夫が必要。</t>
    <phoneticPr fontId="8"/>
  </si>
  <si>
    <t>行政改革推進会議の指摘への対応が適切になされていると判断できるが、繰越事業の進捗管理を適切に行うとともに、その内容を記載すべき。</t>
    <phoneticPr fontId="8"/>
  </si>
  <si>
    <t>事業目的は明確であるものの、上位施策の達成手段としての本事業の有効性について明らかにするべき。</t>
    <phoneticPr fontId="8"/>
  </si>
  <si>
    <t>２７年度で補助事業終了後、自律的に学生支援に取組む仕組みの構築が重要であるが、アウトプットの拠点数の達成がそれを担保するものとして適切であることの、丁寧かつ的確な説明が必要。</t>
    <phoneticPr fontId="8"/>
  </si>
  <si>
    <t>事業の目的が、「国際的視野を持たせること」の手段であることから、留学、受入生徒の体験に係る評価をアウトカムとして検討すべき。</t>
    <phoneticPr fontId="8"/>
  </si>
  <si>
    <t>留学生３０万人の目標達成に資する施策に対して、本事業の３拠点を通じた活動を欠いた場合、目標達成にどの程度支障すると考えているのか。事業の成果をより適切に測定するための指標の設定やその把握方法について工夫すべき。また、留学コーディネーターに求められる資質はどのようなものでそれはどのように担保されるものか、丁寧かつ的確な説明が必要。</t>
    <phoneticPr fontId="8"/>
  </si>
  <si>
    <t>留学生数１２万人という目標及びアウトカムに掲げられた留学生数の達成に対し、本事業がどの程度の役割を負うものなのか丁寧かつ的確な説明が必要。本事業による留学生増加数を目標とできないか工夫が必要。</t>
    <phoneticPr fontId="8"/>
  </si>
  <si>
    <t>奨学金制度が定員的な目標に対してどの程度の貢献を見込むのか丁寧かつ的確な説明が必要。
また、留学生数の増加を目的とする事業の目標達成に向けた、中長期的な計画についても説明が必要。</t>
    <phoneticPr fontId="8"/>
  </si>
  <si>
    <t>事業目的がやや観念的であるため、より具体的な説明をすべき。
現在設定されている評価指標はアウトプットに近いため、本来の目的である「ESDを通じて育まれる力」の評価をアウトカムとして検討べきである。</t>
    <phoneticPr fontId="8"/>
  </si>
  <si>
    <t>アウトカムが「アクセス数」と間接的ではあるが、「国内外」の関心を高める目的であれば、ESDポータルサイトの多言語化や、アクセス元の分類を検討すべき。</t>
    <phoneticPr fontId="8"/>
  </si>
  <si>
    <t>外部有識者による点検対象外</t>
    <rPh sb="0" eb="2">
      <t>ガイブ</t>
    </rPh>
    <rPh sb="2" eb="5">
      <t>ユウシキシャ</t>
    </rPh>
    <rPh sb="8" eb="10">
      <t>テンケン</t>
    </rPh>
    <rPh sb="10" eb="13">
      <t>タイショウガイ</t>
    </rPh>
    <phoneticPr fontId="8"/>
  </si>
  <si>
    <t>公立学校施設整備費（復興関連事業）</t>
    <phoneticPr fontId="8"/>
  </si>
  <si>
    <t>既存事業の継続的な見直しによる経費の減等による縮減</t>
    <phoneticPr fontId="8"/>
  </si>
  <si>
    <t>仕様内容の見直しや十分な公告期間の確保等による契約の競争性の更なる向上</t>
    <phoneticPr fontId="8"/>
  </si>
  <si>
    <t>契約の競争性の更なる向上</t>
    <phoneticPr fontId="8"/>
  </si>
  <si>
    <t>現地調査の実施に係る経費の効率化</t>
    <phoneticPr fontId="8"/>
  </si>
  <si>
    <t>執行結果の分析による予算積算と計画的な予算執行の実施</t>
    <phoneticPr fontId="8"/>
  </si>
  <si>
    <t>計画に基づき、平成26年度をもって予定通り終了</t>
    <phoneticPr fontId="8"/>
  </si>
  <si>
    <t>プログラム・アドバイザーによるフォローアップを実施し、フォローアップ結果を事業内容へ適切に反映させる等の取組を実施</t>
    <phoneticPr fontId="8"/>
  </si>
  <si>
    <t>事業の着実な実施を促進するため、フォローアップを実施</t>
    <phoneticPr fontId="8"/>
  </si>
  <si>
    <t>当初計画に基づき、平成26年度をもって予定通り終了</t>
    <phoneticPr fontId="8"/>
  </si>
  <si>
    <t>当初計画に基づき、平成26年度終了予定であったが、一部事業の繰越を踏まえ、平成27年度をもって終了</t>
    <phoneticPr fontId="8"/>
  </si>
  <si>
    <t>特段の見直しは要しないもの</t>
    <rPh sb="0" eb="2">
      <t>トクダン</t>
    </rPh>
    <rPh sb="3" eb="5">
      <t>ミナオ</t>
    </rPh>
    <rPh sb="7" eb="8">
      <t>ヨウ</t>
    </rPh>
    <phoneticPr fontId="8"/>
  </si>
  <si>
    <t>特段の見直しは要しないもの</t>
    <phoneticPr fontId="8"/>
  </si>
  <si>
    <t>計画に基づき、平成27年度をもって予定通り終了</t>
    <phoneticPr fontId="8"/>
  </si>
  <si>
    <t>アウトカムの更なる具体化、明確化の検討等の実施</t>
    <phoneticPr fontId="8"/>
  </si>
  <si>
    <t>平成26年度決算の不用額を踏まえて、平成28年度概算要求額を縮減</t>
    <phoneticPr fontId="8"/>
  </si>
  <si>
    <t>拠出金負担によるプレゼンスの維持と他国への更なる拠出要請等</t>
    <phoneticPr fontId="8"/>
  </si>
  <si>
    <t>予算執行状況の共有、計画の見直し等による事業の効率化・効果的な実施</t>
    <phoneticPr fontId="8"/>
  </si>
  <si>
    <t>より計画的な予算執行の実施</t>
    <phoneticPr fontId="8"/>
  </si>
  <si>
    <t>コスト削減努力の継続等を踏まえて、平成28年度概算要求額を縮減</t>
    <phoneticPr fontId="8"/>
  </si>
  <si>
    <t>事業内容の精査・随意契約の適正化等による契約の競争性、公平性、透明性の更なる向上</t>
    <phoneticPr fontId="8"/>
  </si>
  <si>
    <t>施設・設備の改修・更新・整備の重点的・計画的実施</t>
    <phoneticPr fontId="8"/>
  </si>
  <si>
    <t>設備費の見直しによる予算の縮減</t>
    <phoneticPr fontId="8"/>
  </si>
  <si>
    <t>計画に基づいた適切な予算執行に努める</t>
    <phoneticPr fontId="8"/>
  </si>
  <si>
    <t>契約における競争性等の確保や、事業の効果的な工程管理による事業の効率化</t>
    <phoneticPr fontId="8"/>
  </si>
  <si>
    <t>契約の競争性・公平性・透明性の確保</t>
    <phoneticPr fontId="8"/>
  </si>
  <si>
    <t>事業の効果的・効率的な実施</t>
    <phoneticPr fontId="8"/>
  </si>
  <si>
    <t>事業成果・課題を検証する必要のあるもの</t>
    <phoneticPr fontId="8"/>
  </si>
  <si>
    <t>事業内容の一部改善</t>
    <phoneticPr fontId="8"/>
  </si>
  <si>
    <t>執行実績の概算要求額への反映</t>
    <phoneticPr fontId="8"/>
  </si>
  <si>
    <t>計画的な予算執行の実施</t>
    <phoneticPr fontId="8"/>
  </si>
  <si>
    <t>引き続き事業成果の検証を行い、より効果的な事業を実施</t>
    <phoneticPr fontId="8"/>
  </si>
  <si>
    <t>平成２６年度限りの経費</t>
    <phoneticPr fontId="8"/>
  </si>
  <si>
    <t>成果の把握方法等の工夫、改善</t>
  </si>
  <si>
    <t>成果の把握方法等の工夫、改善</t>
    <phoneticPr fontId="8"/>
  </si>
  <si>
    <t>制度の裏付けがあり、特段見直しの余地なし</t>
    <rPh sb="0" eb="2">
      <t>セイド</t>
    </rPh>
    <rPh sb="3" eb="5">
      <t>ウラヅ</t>
    </rPh>
    <rPh sb="10" eb="12">
      <t>トクダン</t>
    </rPh>
    <rPh sb="12" eb="14">
      <t>ミナオ</t>
    </rPh>
    <rPh sb="16" eb="18">
      <t>ヨチ</t>
    </rPh>
    <phoneticPr fontId="8"/>
  </si>
  <si>
    <t>終了事業</t>
    <phoneticPr fontId="8"/>
  </si>
  <si>
    <t>長期継続事業の検証</t>
    <phoneticPr fontId="8"/>
  </si>
  <si>
    <t>事業成果等の検証</t>
    <phoneticPr fontId="8"/>
  </si>
  <si>
    <t>予算執行状況等の検証</t>
    <phoneticPr fontId="8"/>
  </si>
  <si>
    <t>運営費交付金事業の効率化等</t>
    <phoneticPr fontId="8"/>
  </si>
  <si>
    <t>積算単価の見直し等によるコスト削減</t>
    <phoneticPr fontId="8"/>
  </si>
  <si>
    <t>計画的な施設整備の実施</t>
    <phoneticPr fontId="8"/>
  </si>
  <si>
    <t>積算単価の見直し等によるコスト削減</t>
    <phoneticPr fontId="8"/>
  </si>
  <si>
    <t>事業成果・課題の検証</t>
    <phoneticPr fontId="8"/>
  </si>
  <si>
    <t>契約の競争性・公平性・透明性の確保</t>
    <phoneticPr fontId="8"/>
  </si>
  <si>
    <t>成果の把握方法等の工夫・改善</t>
    <phoneticPr fontId="8"/>
  </si>
  <si>
    <t>平成２７年度限りの経費</t>
    <phoneticPr fontId="8"/>
  </si>
  <si>
    <t>国際約束に基づく拠出金</t>
    <phoneticPr fontId="8"/>
  </si>
  <si>
    <t>事業の効果的な実施</t>
    <phoneticPr fontId="8"/>
  </si>
  <si>
    <t>積算単価の見直しなど必要経費の効率化によるコスト削減</t>
    <phoneticPr fontId="8"/>
  </si>
  <si>
    <t>仕様内容の見直しや十分な公告期間の確保等による契約の競争性の更なる向上と機器製作の進捗状況の反映</t>
    <phoneticPr fontId="8"/>
  </si>
  <si>
    <t>平成２７年度限りの経費</t>
    <phoneticPr fontId="8"/>
  </si>
  <si>
    <t>現行の事業内容を維持</t>
    <phoneticPr fontId="8"/>
  </si>
  <si>
    <t>契約の競争性・公平性・透明性の確保
予算執行上の検証</t>
    <phoneticPr fontId="8"/>
  </si>
  <si>
    <t>業務の重点化を図り一部業務を他法人へ移管等による業務及び必要経費の効率化</t>
    <phoneticPr fontId="8"/>
  </si>
  <si>
    <t>事業成果の把握方法の工夫</t>
    <phoneticPr fontId="8"/>
  </si>
  <si>
    <t>事業の着実な実施及び適切な予算執行</t>
    <phoneticPr fontId="8"/>
  </si>
  <si>
    <t>仕様内容の見直しや十分な公告期間の確保等による契約の競争性の更なる向上</t>
    <phoneticPr fontId="8"/>
  </si>
  <si>
    <t>仕様内容の見直しや十分な公告期間の確保等による契約の競争性の更なる向上、及び、システム更新によるコスト削減</t>
    <phoneticPr fontId="8"/>
  </si>
  <si>
    <t>平成２６年度限りの経費</t>
    <phoneticPr fontId="8"/>
  </si>
  <si>
    <t>事業内容の精査及び競争性の更なる向上等</t>
    <phoneticPr fontId="8"/>
  </si>
  <si>
    <t>事業内容等の精査によるコストの縮減の継続的な取り組みの実施</t>
    <phoneticPr fontId="8"/>
  </si>
  <si>
    <t>事業内容の精査、経済的・効率的・効果的な執行及び経費の効率化、積算の見直し</t>
    <phoneticPr fontId="8"/>
  </si>
  <si>
    <t>補助金の使用状況把握による補助目的に沿った使用の確保等の実施</t>
    <phoneticPr fontId="8"/>
  </si>
  <si>
    <t>事業内容の精査、経済的・効率的・効果的な執行及び経費の効率化、客観的な方法による事業の評価やフォローアップ調査の充実</t>
    <phoneticPr fontId="8"/>
  </si>
  <si>
    <t>交付金の使用状況把握による交付目的に沿った使用の確保等の実施</t>
    <phoneticPr fontId="8"/>
  </si>
  <si>
    <t>事業内容等の精査によるコストの縮減の継続的な取り組みの実施</t>
    <phoneticPr fontId="8"/>
  </si>
  <si>
    <t>経費の効率化の推進及び成果の国内への還元</t>
    <phoneticPr fontId="8"/>
  </si>
  <si>
    <t>事業内容の精査及び透明性の更なる確保等</t>
    <phoneticPr fontId="8"/>
  </si>
  <si>
    <t>事業内容の精査、経済的・効率的・効果的な執行及び経費の効率化、契約の公平性、透明性、競争性の確保、積算の見直し</t>
    <phoneticPr fontId="8"/>
  </si>
  <si>
    <t>事業の成果をより的確に把握できるよう工夫</t>
    <phoneticPr fontId="8"/>
  </si>
  <si>
    <t>事業成果の正確な把握の改善</t>
    <phoneticPr fontId="8"/>
  </si>
  <si>
    <t>事業の効率化や、中間評価、終了評価結果を反映したメリハリをつけた予算配分により補助金等を縮減</t>
    <phoneticPr fontId="8"/>
  </si>
  <si>
    <t>計画的な予算執行</t>
    <phoneticPr fontId="8"/>
  </si>
  <si>
    <t>事業の効率化や中間評価の結果を反映したメリハリをつけた予算配分により、補助金等を縮減。</t>
    <phoneticPr fontId="8"/>
  </si>
  <si>
    <t>単位あたりのコストの削減</t>
    <phoneticPr fontId="8"/>
  </si>
  <si>
    <t>事業内容の検証による事業実施費の積算単価の見直しの実施</t>
    <phoneticPr fontId="8"/>
  </si>
  <si>
    <t>計画に基づいた適切な予算執行</t>
    <phoneticPr fontId="8"/>
  </si>
  <si>
    <t>コストの削減</t>
    <phoneticPr fontId="8"/>
  </si>
  <si>
    <t>平成26年度決算の不用額を踏まえて，平成28年度概算要求額を大幅に縮減</t>
    <phoneticPr fontId="8"/>
  </si>
  <si>
    <t>平成26年度決算の不用額を踏まえた縮減</t>
    <phoneticPr fontId="8"/>
  </si>
  <si>
    <t>予算執行実績を適切に概算要求に反映</t>
    <phoneticPr fontId="8"/>
  </si>
  <si>
    <t>積算単価の再検証等による事業の効率化</t>
    <phoneticPr fontId="8"/>
  </si>
  <si>
    <t>不用額が生じた要因を分析し概算要求に反映</t>
    <phoneticPr fontId="8"/>
  </si>
  <si>
    <t>委託期間、仕様内容の見直しや十分な公告期間の確保等による契約の競争性の更なる向上</t>
    <phoneticPr fontId="8"/>
  </si>
  <si>
    <t>不用額が生じたことから概算要求に反映すべき</t>
    <phoneticPr fontId="8"/>
  </si>
  <si>
    <t>成果目標の設定の検討</t>
    <phoneticPr fontId="8"/>
  </si>
  <si>
    <t>契約の競争性、公平性、透明性の確保</t>
    <phoneticPr fontId="8"/>
  </si>
  <si>
    <t>十分な入札公告期間の確保等による契約の競争性の更なる向上</t>
    <phoneticPr fontId="8"/>
  </si>
  <si>
    <t>指標の設定の検討</t>
    <phoneticPr fontId="8"/>
  </si>
  <si>
    <t>事業の趣旨・目的を踏まえた事業内容の更なる改善</t>
    <phoneticPr fontId="8"/>
  </si>
  <si>
    <t>予算執行実績を概算要求に反映</t>
    <phoneticPr fontId="8"/>
  </si>
  <si>
    <t>今後の新規公募にあたっても引き続き競争性・公平性・透明性の確保</t>
    <phoneticPr fontId="8"/>
  </si>
  <si>
    <t>指標の設定やその把握方法の工夫</t>
    <phoneticPr fontId="8"/>
  </si>
  <si>
    <t>引き続き、より効果的な成果指標の設定及び成果の把握</t>
    <phoneticPr fontId="8"/>
  </si>
  <si>
    <t>成果をより的確に把握するため、成果指標を食品成分データベースのアクセス件数とした</t>
    <phoneticPr fontId="8"/>
  </si>
  <si>
    <t>成果指標の評価、施策の誘導方法の工夫</t>
    <phoneticPr fontId="8"/>
  </si>
  <si>
    <t>事業成果の適切な把握</t>
    <phoneticPr fontId="8"/>
  </si>
  <si>
    <t>科学技術イノベーション創出の水準を示す指標の設定</t>
    <phoneticPr fontId="8"/>
  </si>
  <si>
    <t>適切な事業運営</t>
    <phoneticPr fontId="8"/>
  </si>
  <si>
    <t>中期的な整備計画等の再検討</t>
    <phoneticPr fontId="8"/>
  </si>
  <si>
    <t>着実な整備計画の遂行</t>
    <phoneticPr fontId="8"/>
  </si>
  <si>
    <t>成果指標の内容の充実</t>
    <phoneticPr fontId="8"/>
  </si>
  <si>
    <t>平成26年度中に事業を終了し、平成28年度予算概算要求において予算要求しないもの。</t>
    <phoneticPr fontId="8"/>
  </si>
  <si>
    <t>平成26年度終了予定</t>
    <rPh sb="0" eb="2">
      <t>ヘイセイ</t>
    </rPh>
    <rPh sb="4" eb="6">
      <t>ネンド</t>
    </rPh>
    <phoneticPr fontId="8"/>
  </si>
  <si>
    <t>特段の見直しは要しない</t>
    <phoneticPr fontId="8"/>
  </si>
  <si>
    <t>現在の事業内容を引き続き維持すべき</t>
    <phoneticPr fontId="8"/>
  </si>
  <si>
    <t>新たな指標設定の検討</t>
    <phoneticPr fontId="8"/>
  </si>
  <si>
    <t>旅費単価の見直しによる縮減。</t>
    <phoneticPr fontId="8"/>
  </si>
  <si>
    <t>契約・執行手続き</t>
    <phoneticPr fontId="8"/>
  </si>
  <si>
    <t>事業成果等の検証</t>
    <rPh sb="6" eb="8">
      <t>ケンショウ</t>
    </rPh>
    <phoneticPr fontId="8"/>
  </si>
  <si>
    <t>予算執行上の検証</t>
  </si>
  <si>
    <t>予算執行上の検証</t>
    <rPh sb="0" eb="2">
      <t>ヨサン</t>
    </rPh>
    <rPh sb="2" eb="4">
      <t>シッコウ</t>
    </rPh>
    <rPh sb="4" eb="5">
      <t>ジョウ</t>
    </rPh>
    <rPh sb="6" eb="8">
      <t>ケンショウ</t>
    </rPh>
    <phoneticPr fontId="8"/>
  </si>
  <si>
    <t>長期継続事業の検証</t>
    <rPh sb="0" eb="2">
      <t>チョウキ</t>
    </rPh>
    <rPh sb="2" eb="4">
      <t>ケイゾク</t>
    </rPh>
    <rPh sb="4" eb="6">
      <t>ジギョウ</t>
    </rPh>
    <rPh sb="7" eb="9">
      <t>ケンショウ</t>
    </rPh>
    <phoneticPr fontId="8"/>
  </si>
  <si>
    <t>事業の効率化の検証</t>
    <rPh sb="7" eb="9">
      <t>ケンショウ</t>
    </rPh>
    <phoneticPr fontId="8"/>
  </si>
  <si>
    <t>平成26年度終了事業</t>
    <rPh sb="0" eb="2">
      <t>ヘイセイ</t>
    </rPh>
    <rPh sb="4" eb="6">
      <t>ネンド</t>
    </rPh>
    <rPh sb="6" eb="8">
      <t>シュウリョウ</t>
    </rPh>
    <rPh sb="8" eb="10">
      <t>ジギョウ</t>
    </rPh>
    <phoneticPr fontId="8"/>
  </si>
  <si>
    <t>予算執行上の検証</t>
    <phoneticPr fontId="8"/>
  </si>
  <si>
    <t>執行実績を踏まえ、外国旅費の積算単価の見直し等により、要求額に▲1.6百万円反映した。</t>
    <phoneticPr fontId="8"/>
  </si>
  <si>
    <t>成果をより的確に把握するため，事務局との連携を強化</t>
    <phoneticPr fontId="8"/>
  </si>
  <si>
    <t>長期継続事業の検証</t>
    <rPh sb="7" eb="9">
      <t>ケンショウ</t>
    </rPh>
    <phoneticPr fontId="8"/>
  </si>
  <si>
    <t>積算単価の見直しによるコスト削減</t>
    <phoneticPr fontId="8"/>
  </si>
  <si>
    <t>事業内容の再点検</t>
    <phoneticPr fontId="8"/>
  </si>
  <si>
    <t>積算の見直しや事業の一部廃止による縮減</t>
    <phoneticPr fontId="8"/>
  </si>
  <si>
    <t>積算の見直しによる縮減</t>
    <phoneticPr fontId="8"/>
  </si>
  <si>
    <t>必要経費の精査や積算単価の見直し</t>
    <phoneticPr fontId="8"/>
  </si>
  <si>
    <t>制度の裏付けがある等、見直しの余地無し</t>
    <phoneticPr fontId="8"/>
  </si>
  <si>
    <t>計画的な予算執行の実施</t>
    <phoneticPr fontId="8"/>
  </si>
  <si>
    <t>平成26年度限りの経費</t>
    <phoneticPr fontId="8"/>
  </si>
  <si>
    <t>先行取得償還計画の見直しによる所要額の減</t>
    <phoneticPr fontId="8"/>
  </si>
  <si>
    <t>計画的な予算執行の実施に向けた見直し</t>
    <phoneticPr fontId="8"/>
  </si>
  <si>
    <t>キトラ古墳壁画保存管理施設工事等の終了に伴う縮減</t>
    <phoneticPr fontId="8"/>
  </si>
  <si>
    <t>事業の一部廃止による縮減</t>
    <phoneticPr fontId="8"/>
  </si>
  <si>
    <t>平成27年度限りの経費</t>
    <phoneticPr fontId="8"/>
  </si>
  <si>
    <t>計画的な予算執行の実施
類似事業等の検証</t>
    <phoneticPr fontId="8"/>
  </si>
  <si>
    <t>更なる事業の効率化を目指し、積算単価の見直し</t>
    <phoneticPr fontId="8"/>
  </si>
  <si>
    <t>採点・集計作業時等の会場借料等の見直しによるコスト削減</t>
    <phoneticPr fontId="8"/>
  </si>
  <si>
    <t>報告書作成部数等の見直しによるコスト削減</t>
    <phoneticPr fontId="8"/>
  </si>
  <si>
    <t>積算単価の見直し等によるコストの削減</t>
    <phoneticPr fontId="8"/>
  </si>
  <si>
    <t>委託事業の作業日数の精査や積算単価見直し等による縮減</t>
    <phoneticPr fontId="8"/>
  </si>
  <si>
    <t>制度の裏付けがあり、見直しの余地なし</t>
    <phoneticPr fontId="8"/>
  </si>
  <si>
    <t>執行実績の概算要求への反映</t>
    <phoneticPr fontId="8"/>
  </si>
  <si>
    <t>平成26年度決算の不用額を踏まえて、平成28年度概算要求額を大幅に縮減</t>
    <phoneticPr fontId="8"/>
  </si>
  <si>
    <t>積算単価見直し等による縮減</t>
    <phoneticPr fontId="8"/>
  </si>
  <si>
    <t>成果の把握方法等の工夫・改善が必要なもの</t>
    <phoneticPr fontId="8"/>
  </si>
  <si>
    <t>調査様式の変更等による、より適正な事業の効果･成果の把握</t>
    <phoneticPr fontId="8"/>
  </si>
  <si>
    <t>委託事業に係る謝金等積算単価の見直しによるコスト削減</t>
    <phoneticPr fontId="8"/>
  </si>
  <si>
    <t>先行調査の知見の提供等による事業の効率的・効果的な実施によるコスト削減。</t>
    <phoneticPr fontId="8"/>
  </si>
  <si>
    <t>平成26年度決算の不用額を踏まえ、平成28年度概算要求額を大幅に縮減</t>
    <phoneticPr fontId="8"/>
  </si>
  <si>
    <t>平成26年度実績を踏まえた旅費の積算単価の見直しによる削減</t>
    <phoneticPr fontId="8"/>
  </si>
  <si>
    <t>多額の不用額が発生しているので、予算規模を見直し、予算と事業の実態を整合させる必要。</t>
    <phoneticPr fontId="8"/>
  </si>
  <si>
    <t>行政事業レビューの結果も踏まえ、スポーツ指導者の育成環境の整備を行う事業を新たに構築し実施する。</t>
    <phoneticPr fontId="8"/>
  </si>
  <si>
    <t>印刷部数の見直し等による縮減</t>
    <phoneticPr fontId="8"/>
  </si>
  <si>
    <t>事業内容の見直しによる縮減</t>
    <phoneticPr fontId="8"/>
  </si>
  <si>
    <t>職員旅費等の見直し等によるコスト削減</t>
    <phoneticPr fontId="8"/>
  </si>
  <si>
    <t>平成26年度決算の不用額を踏まえて、平成28年度概算要求額を削減</t>
    <phoneticPr fontId="8"/>
  </si>
  <si>
    <t>仕様内容の見直しや中央教育審議会教員養成部会の議論を踏まえた事業全体の見直し</t>
    <phoneticPr fontId="8"/>
  </si>
  <si>
    <t>積算単価や係数の見直し</t>
    <phoneticPr fontId="8"/>
  </si>
  <si>
    <t>執行実績を踏まえた積算単価や係数の減による概算要求額の縮減</t>
    <phoneticPr fontId="8"/>
  </si>
  <si>
    <t>契約手続きの見直し等によるコスト削減</t>
    <phoneticPr fontId="8"/>
  </si>
  <si>
    <t>監査旅費積算単価等の見直しによる縮減</t>
    <phoneticPr fontId="8"/>
  </si>
  <si>
    <t>積算単価及び現地調査回数の見直しによる旅費及び庁費の縮減</t>
    <phoneticPr fontId="8"/>
  </si>
  <si>
    <t>事業の効果的・効率的な実施による縮減</t>
    <phoneticPr fontId="8"/>
  </si>
  <si>
    <t>計画的な整備の実施</t>
    <phoneticPr fontId="8"/>
  </si>
  <si>
    <t>積算単価の見直しによるコストの削減</t>
    <phoneticPr fontId="8"/>
  </si>
  <si>
    <t>平成26年度実績を踏まえた積算単価の見直しによる、28年度概算要求額の縮減</t>
    <phoneticPr fontId="8"/>
  </si>
  <si>
    <t>事業の効率化・見直しによるコストの削減</t>
    <phoneticPr fontId="8"/>
  </si>
  <si>
    <t>積算見直し（人数・数量）による経費縮減</t>
    <phoneticPr fontId="8"/>
  </si>
  <si>
    <t>特段見直しの余地なし</t>
    <phoneticPr fontId="8"/>
  </si>
  <si>
    <t>教職員研修費等の積算単価の見直しによるコスト削減</t>
    <phoneticPr fontId="8"/>
  </si>
  <si>
    <t>一部メニューの廃止などによる縮減</t>
    <phoneticPr fontId="8"/>
  </si>
  <si>
    <t>適切な実施手法等の見直し</t>
    <phoneticPr fontId="8"/>
  </si>
  <si>
    <t>平成25年度からの委託事業費の削減</t>
    <phoneticPr fontId="8"/>
  </si>
  <si>
    <t>業務経費の見直しなど事業の効果的、効率的な実施により縮減</t>
    <phoneticPr fontId="8"/>
  </si>
  <si>
    <t>一般会計で対応</t>
    <phoneticPr fontId="8"/>
  </si>
  <si>
    <t>「集中復興期間の総括及び平成２８年度以降の復旧・復興事業のあり方」に基づき、平成２８年度以降一般会計で対応</t>
    <phoneticPr fontId="8"/>
  </si>
  <si>
    <t>更なる事業の効率化を目指し、委託費等事業内容の整理による削減</t>
    <phoneticPr fontId="8"/>
  </si>
  <si>
    <t>取扱要領の周知の徹底等による事業の効率化</t>
    <phoneticPr fontId="8"/>
  </si>
  <si>
    <t>実績等を踏まえた補助事業者数や積算単価の見直しによるコスト削減</t>
    <phoneticPr fontId="8"/>
  </si>
  <si>
    <t>委託事業の見直し</t>
    <phoneticPr fontId="8"/>
  </si>
  <si>
    <t>一部にＷＥＢで調査を取り入れるなどにより、効率化を図った。</t>
    <phoneticPr fontId="8"/>
  </si>
  <si>
    <t>事業内容の再点検（又は再構築）</t>
    <phoneticPr fontId="8"/>
  </si>
  <si>
    <t>成果をより的確に把握するため、普及・啓発イベント等の実施</t>
    <phoneticPr fontId="8"/>
  </si>
  <si>
    <t>事業成果の検証</t>
    <phoneticPr fontId="8"/>
  </si>
  <si>
    <t>成果をより的確に把握するため、アンケートの実施</t>
    <phoneticPr fontId="8"/>
  </si>
  <si>
    <t>事業成果の検証</t>
    <phoneticPr fontId="8"/>
  </si>
  <si>
    <t>成果指標のあり方の検証</t>
    <phoneticPr fontId="8"/>
  </si>
  <si>
    <t>事業の効率化及び積算単価の再検証</t>
    <phoneticPr fontId="8"/>
  </si>
  <si>
    <t>積算単価の見直し等によるコスト削減</t>
    <phoneticPr fontId="8"/>
  </si>
  <si>
    <t>予算の適正執行による事業の効率化</t>
    <phoneticPr fontId="8"/>
  </si>
  <si>
    <t>成果指標のあり方の検証</t>
    <phoneticPr fontId="8"/>
  </si>
  <si>
    <t>成果指標の見直しによる更なる事業の明確化</t>
    <phoneticPr fontId="8"/>
  </si>
  <si>
    <t>会計手続きの見直し等による執行の適正化</t>
    <phoneticPr fontId="8"/>
  </si>
  <si>
    <t>平成26年度限りの経費</t>
    <phoneticPr fontId="8"/>
  </si>
  <si>
    <t>事業の精選等を踏まえて，平成28年度概算要求額を縮減</t>
    <phoneticPr fontId="8"/>
  </si>
  <si>
    <t>検証等を踏まえた改善</t>
    <phoneticPr fontId="8"/>
  </si>
  <si>
    <t>課題検証を踏まえた事業内容の見直し</t>
    <phoneticPr fontId="8"/>
  </si>
  <si>
    <t>謝金や旅費等の見直しによるコスト削減</t>
    <phoneticPr fontId="8"/>
  </si>
  <si>
    <t>平成26年度執行実績を踏まえ、教職員研修費等を縮減</t>
    <phoneticPr fontId="8"/>
  </si>
  <si>
    <t>不用額を踏まえた予算の大幅な縮減</t>
    <phoneticPr fontId="8"/>
  </si>
  <si>
    <t>当初計画の精査による執行状況の見直し</t>
    <phoneticPr fontId="8"/>
  </si>
  <si>
    <t>諸謝金における講習会実施回数の見直し、教職員研修費における消耗品費及び印刷製本費等の積算単価の見直し</t>
    <phoneticPr fontId="8"/>
  </si>
  <si>
    <t>平成２６年度限りの経費</t>
    <phoneticPr fontId="8"/>
  </si>
  <si>
    <t>平成26年度決算で生じた不用額を踏まえ、事業内において目標をおおむね達成したと判断されるものについて縮減。</t>
    <phoneticPr fontId="8"/>
  </si>
  <si>
    <t>計画的な予算の執行</t>
    <phoneticPr fontId="8"/>
  </si>
  <si>
    <t>メニューの整理統合</t>
    <phoneticPr fontId="8"/>
  </si>
  <si>
    <t>平成２７年度限りで廃止</t>
    <phoneticPr fontId="8"/>
  </si>
  <si>
    <t>事業内容の再構築</t>
    <phoneticPr fontId="8"/>
  </si>
  <si>
    <t>平成27年度限りで廃止</t>
    <phoneticPr fontId="8"/>
  </si>
  <si>
    <t>平成26年度執行実績を踏まえ，平成28年度概算要求額を縮減</t>
    <phoneticPr fontId="8"/>
  </si>
  <si>
    <t>平成２6年度限りの経費</t>
    <phoneticPr fontId="8"/>
  </si>
  <si>
    <t>積算単価の見直し等によるコスト減</t>
    <phoneticPr fontId="8"/>
  </si>
  <si>
    <t>積算単価等の見直し等による更なる事業の効率化。</t>
    <phoneticPr fontId="8"/>
  </si>
  <si>
    <t>必要経費の見直しによる更なる事業の効率化</t>
    <phoneticPr fontId="8"/>
  </si>
  <si>
    <t>平成26年度決算の不用額を踏まえて，平成28年度概算要求額を縮減</t>
    <phoneticPr fontId="8"/>
  </si>
  <si>
    <t>不用額等を踏まえた積算単価等の見直し</t>
    <phoneticPr fontId="8"/>
  </si>
  <si>
    <t>積算単価の見直し等により平成28年度要求額を縮減</t>
    <phoneticPr fontId="8"/>
  </si>
  <si>
    <t>主に職員旅費、試験研究費の積算単価の見直しによるコスト削減</t>
    <phoneticPr fontId="8"/>
  </si>
  <si>
    <t>行政事業レビュー推進チーム等の所見を踏まえ、事業内容等の見直しを行い、平成28年度概算要求額を縮減。</t>
    <phoneticPr fontId="8"/>
  </si>
  <si>
    <t>仕様内容の見直しや十分な公告期間の確保等による縮減</t>
    <phoneticPr fontId="8"/>
  </si>
  <si>
    <t>一定の成果を収めたことにより事業終了</t>
    <phoneticPr fontId="8"/>
  </si>
  <si>
    <t>運営費交付金の効率化等</t>
    <phoneticPr fontId="8"/>
  </si>
  <si>
    <t>契約の競争性等の一層の確保、物件費の効率化などによる経費の見直し。</t>
    <phoneticPr fontId="8"/>
  </si>
  <si>
    <t>PFI導入等による物件費の効率化、競争参加資格要件の緩和や十分な公告期間の確保等による契約の競争性の向上</t>
    <phoneticPr fontId="8"/>
  </si>
  <si>
    <t>引き続き計画的な整備を推進</t>
    <phoneticPr fontId="8"/>
  </si>
  <si>
    <t>積算単価の見直し等によるコスト削減</t>
    <phoneticPr fontId="8"/>
  </si>
  <si>
    <t>庁費（調査研究関連経費）の見直しによる縮減</t>
    <phoneticPr fontId="8"/>
  </si>
  <si>
    <t>事業内容の再構築</t>
    <phoneticPr fontId="8"/>
  </si>
  <si>
    <t>計画的な整備の実施</t>
    <phoneticPr fontId="8"/>
  </si>
  <si>
    <t>引き続き計画的な整備を推進</t>
    <phoneticPr fontId="8"/>
  </si>
  <si>
    <t>委託事業の見直しによる縮減</t>
    <phoneticPr fontId="8"/>
  </si>
  <si>
    <t>行政事業レビュー推進チーム等の所見を踏まえ、事業内容等の見直しを行い、平成28年度概算要求額を縮減。</t>
    <phoneticPr fontId="8"/>
  </si>
  <si>
    <t>謝金、庁費の見直しによる縮減）。平成28年度概算要求においても引き続き必要な経費を精査。</t>
    <phoneticPr fontId="8"/>
  </si>
  <si>
    <t>執行実績を踏まえ、委託件数の減等による見直し。</t>
    <phoneticPr fontId="8"/>
  </si>
  <si>
    <t>平成２６年度限りの経費</t>
    <phoneticPr fontId="8"/>
  </si>
  <si>
    <t>成果指標を新たに設定</t>
    <rPh sb="5" eb="6">
      <t>アラ</t>
    </rPh>
    <phoneticPr fontId="8"/>
  </si>
  <si>
    <t>平成２６年度限りの経費</t>
    <phoneticPr fontId="8"/>
  </si>
  <si>
    <t>平成２７年度限りの経費</t>
    <phoneticPr fontId="8"/>
  </si>
  <si>
    <t>特段見直しの余地なし</t>
    <phoneticPr fontId="8"/>
  </si>
  <si>
    <t>行政事業レビュー推進チームの所見を踏まえ事業費を見直し、コスト削減</t>
    <phoneticPr fontId="8"/>
  </si>
  <si>
    <t>行政事業レビュー推進チームの所見を踏まえ消耗品費等を見直し、コスト削減</t>
    <phoneticPr fontId="8"/>
  </si>
  <si>
    <t>平成26年度決算の不用額を踏まえて、平成28年度概算要求額を大幅に縮減</t>
    <phoneticPr fontId="8"/>
  </si>
  <si>
    <t>契約の競争性・公平性・透明性の確保</t>
    <phoneticPr fontId="8"/>
  </si>
  <si>
    <t>仕様内容の見直しや十分な公告期間の確保等による契約の競争性の更なる向上</t>
    <phoneticPr fontId="8"/>
  </si>
  <si>
    <t>仕様内容の見直しや十分な公告期間の確保等による契約の競争性の更なる向上</t>
    <phoneticPr fontId="8"/>
  </si>
  <si>
    <t>契約の競争性・公平性・透明性の確保</t>
    <phoneticPr fontId="8"/>
  </si>
  <si>
    <t>旅費及び試験研究費の積算単価の見直しによるコスト削減</t>
    <phoneticPr fontId="8"/>
  </si>
  <si>
    <t>国際約束に基づく拠出金</t>
    <phoneticPr fontId="8"/>
  </si>
  <si>
    <t>現行の事業内容を維持</t>
    <phoneticPr fontId="8"/>
  </si>
  <si>
    <t>国際約束に基づく拠出金</t>
    <phoneticPr fontId="8"/>
  </si>
  <si>
    <t>平成26年度限りの経費</t>
    <phoneticPr fontId="8"/>
  </si>
  <si>
    <t>積算単価を再検証し、コスト削減に努めた。</t>
    <phoneticPr fontId="8"/>
  </si>
  <si>
    <t>執行実績の概算要求への反映</t>
    <phoneticPr fontId="8"/>
  </si>
  <si>
    <t>一部を廃止の上、平成28年度新規事業に整理統合</t>
    <phoneticPr fontId="8"/>
  </si>
  <si>
    <t>計画的な施設整備の実施</t>
    <phoneticPr fontId="8"/>
  </si>
  <si>
    <t>委員手当の単価を見直し、平成28年度概算要求額を縮減</t>
    <phoneticPr fontId="8"/>
  </si>
  <si>
    <t>通訳謝金の単価を見直し、平成28年度概算要求額を縮減</t>
    <phoneticPr fontId="8"/>
  </si>
  <si>
    <t>成果の把握と普及</t>
    <phoneticPr fontId="8"/>
  </si>
  <si>
    <t>成果をより的確に把握するため、調査等を実施</t>
    <phoneticPr fontId="8"/>
  </si>
  <si>
    <t>特段の見直しの余地なし</t>
    <phoneticPr fontId="8"/>
  </si>
  <si>
    <t>成果の把握方法等の工夫、改善</t>
    <phoneticPr fontId="8"/>
  </si>
  <si>
    <t>成果をより的確に把握するため、ユネスコの人事評価の活用</t>
    <phoneticPr fontId="8"/>
  </si>
  <si>
    <t>事業目的・成果指標の検証</t>
    <phoneticPr fontId="8"/>
  </si>
  <si>
    <t>当初計画に基づき、平成26年度をもって予定通り終了</t>
    <phoneticPr fontId="8"/>
  </si>
  <si>
    <t>現行の事業内容を維持</t>
  </si>
  <si>
    <t>契約の競争性・公平性・透明性の確保</t>
    <phoneticPr fontId="8"/>
  </si>
  <si>
    <t>仕様内容の見直しや十分な公告期間の確保等による契約の競争性の更なる向上</t>
    <phoneticPr fontId="8"/>
  </si>
  <si>
    <t>メリハリのある予算配分の実施</t>
    <phoneticPr fontId="8"/>
  </si>
  <si>
    <t>契約の競争性・公平性・透明性の確保による執行等の改善</t>
    <phoneticPr fontId="8"/>
  </si>
  <si>
    <t>中間評価結果を踏まえたメリハリのある予算配分の実施</t>
    <phoneticPr fontId="8"/>
  </si>
  <si>
    <t>事業成果を踏まえた既存プログラムの一部廃止</t>
    <phoneticPr fontId="8"/>
  </si>
  <si>
    <t>事業の効果的・効率的な実施</t>
    <phoneticPr fontId="8"/>
  </si>
  <si>
    <t>各事業の効率化に伴う縮減</t>
    <phoneticPr fontId="8"/>
  </si>
  <si>
    <t>計画的な船舶建造の実施</t>
    <phoneticPr fontId="8"/>
  </si>
  <si>
    <t>中間評価結果を踏まえ、メリハリのある予算配分の実施</t>
    <phoneticPr fontId="8"/>
  </si>
  <si>
    <t>平成26年度限りの経費</t>
    <phoneticPr fontId="8"/>
  </si>
  <si>
    <t>事業成果の普及方法等の工夫・改善</t>
    <phoneticPr fontId="8"/>
  </si>
  <si>
    <t>普及・定着を図る観点から人件費等の積算の見直し</t>
    <phoneticPr fontId="8"/>
  </si>
  <si>
    <t>事業成果の設定方法等の工夫・改善</t>
    <phoneticPr fontId="8"/>
  </si>
  <si>
    <t>十分な事業実施期間の確保等による効果的・効率的な予算執行及び成果の適切な把握</t>
    <phoneticPr fontId="8"/>
  </si>
  <si>
    <t>平成27年度限りの経費</t>
    <phoneticPr fontId="8"/>
  </si>
  <si>
    <t>当初計画に基づき、平成27年度をもって予定どおり終了</t>
    <phoneticPr fontId="8"/>
  </si>
  <si>
    <t>平成26年度限りの経費</t>
    <phoneticPr fontId="8"/>
  </si>
  <si>
    <t>事業内容の再構築</t>
    <phoneticPr fontId="8"/>
  </si>
  <si>
    <t>より効果の高い事業とするため「高大接続改革推進プログラム」として再構築</t>
    <phoneticPr fontId="8"/>
  </si>
  <si>
    <t>メリハリのある予算配分の実施</t>
    <phoneticPr fontId="8"/>
  </si>
  <si>
    <t>現行の事業内容を維持</t>
    <phoneticPr fontId="8"/>
  </si>
  <si>
    <t>事業の効果的・効率的な実施</t>
    <phoneticPr fontId="8"/>
  </si>
  <si>
    <t>各事業の効率化による縮減</t>
    <phoneticPr fontId="8"/>
  </si>
  <si>
    <t>積算単価の見直し等によるコスト減</t>
    <phoneticPr fontId="8"/>
  </si>
  <si>
    <t>事務費等の積算単価の見直しによるコスト削減</t>
    <phoneticPr fontId="8"/>
  </si>
  <si>
    <t>適正な予算執行の確保</t>
    <phoneticPr fontId="8"/>
  </si>
  <si>
    <t>学校法人に対する、補助金の適正使用の周知徹底等</t>
    <phoneticPr fontId="8"/>
  </si>
  <si>
    <t>計画的な予算執行の実施</t>
    <phoneticPr fontId="8"/>
  </si>
  <si>
    <t>執行実績の概算要求額への反映</t>
    <phoneticPr fontId="8"/>
  </si>
  <si>
    <t>雑役務費を見直したことによる縮減</t>
    <phoneticPr fontId="8"/>
  </si>
  <si>
    <t>外国人留学生の招致及帰国旅費の効率的運用による縮減</t>
    <phoneticPr fontId="8"/>
  </si>
  <si>
    <t>旅費の効率的運用による縮減</t>
    <phoneticPr fontId="8"/>
  </si>
  <si>
    <t>事業成果のより適切な測定をするための指標設定</t>
    <phoneticPr fontId="8"/>
  </si>
  <si>
    <t>事業成果の設定方法等の工夫・改善</t>
    <phoneticPr fontId="8"/>
  </si>
  <si>
    <t>評価分析（フォローアップ）の強化</t>
    <phoneticPr fontId="8"/>
  </si>
  <si>
    <t>制度の裏付けがあり、見直しの余地なし</t>
    <phoneticPr fontId="8"/>
  </si>
  <si>
    <t>契約の競争性・公平性・透明性の確保</t>
    <phoneticPr fontId="8"/>
  </si>
  <si>
    <t>仕様内容の見直しや十分な公告期間の確保等による契約の競争性の更なる向上</t>
    <phoneticPr fontId="8"/>
  </si>
  <si>
    <t>効果的な成果普及及び執行等改善</t>
    <phoneticPr fontId="8"/>
  </si>
  <si>
    <t>諸謝金や委員等旅費の削減</t>
    <phoneticPr fontId="8"/>
  </si>
  <si>
    <t>成果の把握方法等の工夫・改善</t>
    <phoneticPr fontId="8"/>
  </si>
  <si>
    <t>執行方法の改善</t>
    <phoneticPr fontId="8"/>
  </si>
  <si>
    <t>事業成果・課題の検証</t>
    <phoneticPr fontId="8"/>
  </si>
  <si>
    <t>早急な耐震化完了</t>
    <phoneticPr fontId="8"/>
  </si>
  <si>
    <t>事業の早期執行</t>
    <phoneticPr fontId="8"/>
  </si>
  <si>
    <t>成果を的確に把握するためのアンケート調査の実施</t>
    <phoneticPr fontId="8"/>
  </si>
  <si>
    <t>繰越事業の進捗管理及び予算の執行管理</t>
    <phoneticPr fontId="8"/>
  </si>
  <si>
    <t>適切な予算の執行管理</t>
    <rPh sb="0" eb="2">
      <t>テキセツ</t>
    </rPh>
    <phoneticPr fontId="8"/>
  </si>
  <si>
    <t>適切な予算の執行管理</t>
    <phoneticPr fontId="8"/>
  </si>
  <si>
    <t>地方教育費及び行政の実態調査</t>
    <phoneticPr fontId="8"/>
  </si>
  <si>
    <t>内外教育事情等調査</t>
    <phoneticPr fontId="8"/>
  </si>
  <si>
    <t>学校基本調査</t>
    <phoneticPr fontId="8"/>
  </si>
  <si>
    <t>学校保健統計調査</t>
    <phoneticPr fontId="8"/>
  </si>
  <si>
    <t>政府統計共同利用システムの整備</t>
    <phoneticPr fontId="8"/>
  </si>
  <si>
    <t>政策研究機能高度化推進経費</t>
    <phoneticPr fontId="8"/>
  </si>
  <si>
    <t>生涯学習施策に関する調査研究</t>
    <phoneticPr fontId="8"/>
  </si>
  <si>
    <t>高等学校卒業程度認定試験等</t>
    <phoneticPr fontId="8"/>
  </si>
  <si>
    <t>全国生涯学習ネットワークフォーラム</t>
    <phoneticPr fontId="8"/>
  </si>
  <si>
    <t>職業実践専門課程等を通じた専修学校の質保証・向上の推進</t>
    <phoneticPr fontId="8"/>
  </si>
  <si>
    <t>公立社会教育施設災害復旧事業</t>
    <phoneticPr fontId="8"/>
  </si>
  <si>
    <t>社会教育実践研究センター</t>
    <phoneticPr fontId="8"/>
  </si>
  <si>
    <t>子供の生活習慣づくり支援事業</t>
    <phoneticPr fontId="8"/>
  </si>
  <si>
    <t>教育用コンテンツ奨励事業</t>
    <phoneticPr fontId="8"/>
  </si>
  <si>
    <t>教育課程の基準の改善</t>
    <phoneticPr fontId="8"/>
  </si>
  <si>
    <t>全国学力・学習状況調査の実施</t>
    <phoneticPr fontId="8"/>
  </si>
  <si>
    <t>環境教育の実践普及</t>
    <phoneticPr fontId="8"/>
  </si>
  <si>
    <t>教科書の検定調査発行供給等</t>
    <phoneticPr fontId="8"/>
  </si>
  <si>
    <t>産業教育総合推進事業</t>
    <phoneticPr fontId="8"/>
  </si>
  <si>
    <t>産業教育設備費補助</t>
    <phoneticPr fontId="8"/>
  </si>
  <si>
    <t>スーパーグローバルハイスクール</t>
    <phoneticPr fontId="8"/>
  </si>
  <si>
    <t>スーパー・プロフェッショナル・ハイスクール</t>
    <phoneticPr fontId="8"/>
  </si>
  <si>
    <t>教育課程研究センター</t>
    <phoneticPr fontId="8"/>
  </si>
  <si>
    <t>生徒指導等に関する調査研究</t>
    <phoneticPr fontId="8"/>
  </si>
  <si>
    <t>人権教育開発事業</t>
    <phoneticPr fontId="8"/>
  </si>
  <si>
    <t>青少年を取り巻く有害環境対策の推進</t>
    <phoneticPr fontId="8"/>
  </si>
  <si>
    <t>児童生徒の現代的健康課題への対応事業</t>
    <phoneticPr fontId="8"/>
  </si>
  <si>
    <t>健康教育関係調査費等</t>
    <phoneticPr fontId="8"/>
  </si>
  <si>
    <t>災害共済給付事業</t>
    <phoneticPr fontId="8"/>
  </si>
  <si>
    <t>地域とともにある学校づくりの推進（コミュニティ・スクール等）</t>
    <phoneticPr fontId="8"/>
  </si>
  <si>
    <t>文教施設に関する整備指針等の策定</t>
    <phoneticPr fontId="8"/>
  </si>
  <si>
    <t>文教施設の環境対策の推進</t>
    <phoneticPr fontId="8"/>
  </si>
  <si>
    <t>公立学校施設整備費</t>
    <phoneticPr fontId="8"/>
  </si>
  <si>
    <t>文教施設研究センター</t>
    <phoneticPr fontId="8"/>
  </si>
  <si>
    <t>公立学校施設災害復旧費</t>
    <phoneticPr fontId="8"/>
  </si>
  <si>
    <t>へき地児童生徒援助費等補助</t>
    <phoneticPr fontId="8"/>
  </si>
  <si>
    <t>要保護児童生徒援助費補助等</t>
    <phoneticPr fontId="8"/>
  </si>
  <si>
    <t>海外子女教育推進体制の整備</t>
    <phoneticPr fontId="8"/>
  </si>
  <si>
    <t>在外教育施設教員派遣事業等</t>
    <phoneticPr fontId="8"/>
  </si>
  <si>
    <t>帰国・外国人児童生徒等教育の推進</t>
    <phoneticPr fontId="8"/>
  </si>
  <si>
    <t>アイヌ子弟高等学校等進学奨励費補助（高校・高専）</t>
    <phoneticPr fontId="8"/>
  </si>
  <si>
    <t>高校生等への修学支援</t>
    <phoneticPr fontId="8"/>
  </si>
  <si>
    <t>幼稚園教育内容・方法の改善充実</t>
    <phoneticPr fontId="8"/>
  </si>
  <si>
    <t>特別支援教育設備整備費等補助</t>
    <phoneticPr fontId="8"/>
  </si>
  <si>
    <t xml:space="preserve">先進的医療イノベーション人材養成事業 </t>
    <phoneticPr fontId="8"/>
  </si>
  <si>
    <t>大学改革研究委託事業</t>
    <phoneticPr fontId="8"/>
  </si>
  <si>
    <t>国立大学法人船舶建造に必要な経費【0136の再掲】</t>
    <phoneticPr fontId="8"/>
  </si>
  <si>
    <t>国立大学改革基盤強化促進事業【0142の再掲】</t>
  </si>
  <si>
    <t>国立大学改革基盤強化促進事業【0142の再掲】</t>
    <phoneticPr fontId="8"/>
  </si>
  <si>
    <t>国立大学法人施設整備（大型特別機械整備費等（最先端等））【0144の再掲】</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8"/>
  </si>
  <si>
    <t>国立大学法人施設整備（大型特別機械整備費等（最先端等））【0144の再掲】</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rPh sb="34" eb="36">
      <t>サイケイ</t>
    </rPh>
    <phoneticPr fontId="8"/>
  </si>
  <si>
    <t>国立大学法人船舶建造に必要な経費【0136の再掲】</t>
    <rPh sb="22" eb="24">
      <t>サイケイ</t>
    </rPh>
    <phoneticPr fontId="8"/>
  </si>
  <si>
    <t>国立大学法人運営費交付金に必要な経費【0137の再掲】</t>
    <rPh sb="24" eb="26">
      <t>サイケイ</t>
    </rPh>
    <phoneticPr fontId="8"/>
  </si>
  <si>
    <t>独立行政法人日本学術振興会運営費交付金に必要な経費【0176の再掲】</t>
    <rPh sb="24" eb="25">
      <t>ヒ</t>
    </rPh>
    <rPh sb="31" eb="33">
      <t>サイケイ</t>
    </rPh>
    <phoneticPr fontId="8"/>
  </si>
  <si>
    <t>国立研究開発法人科学技術振興機構運営費交付金に必要な経費【0173の再掲】</t>
    <rPh sb="0" eb="6">
      <t>コクリツケンキュウカイハツ</t>
    </rPh>
    <rPh sb="6" eb="8">
      <t>ホウジン</t>
    </rPh>
    <rPh sb="26" eb="28">
      <t>ケイヒ</t>
    </rPh>
    <rPh sb="34" eb="36">
      <t>サイケイ</t>
    </rPh>
    <phoneticPr fontId="8"/>
  </si>
  <si>
    <t>国立研究開発法人科学技術振興機構施設整備に必要な経費【0174の再掲】</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rPh sb="32" eb="34">
      <t>サイケイ</t>
    </rPh>
    <phoneticPr fontId="8"/>
  </si>
  <si>
    <t>国立研究開発法人科学技術振興機構設備整備費補助【0175の再掲】</t>
    <rPh sb="0" eb="2">
      <t>コクリツ</t>
    </rPh>
    <rPh sb="2" eb="4">
      <t>ケンキュウ</t>
    </rPh>
    <rPh sb="4" eb="6">
      <t>カイハツ</t>
    </rPh>
    <rPh sb="6" eb="8">
      <t>ホウジン</t>
    </rPh>
    <rPh sb="8" eb="10">
      <t>カガク</t>
    </rPh>
    <rPh sb="10" eb="12">
      <t>ギジュツ</t>
    </rPh>
    <rPh sb="12" eb="14">
      <t>シンコウ</t>
    </rPh>
    <rPh sb="14" eb="16">
      <t>キコウ</t>
    </rPh>
    <rPh sb="16" eb="18">
      <t>セツビ</t>
    </rPh>
    <rPh sb="18" eb="21">
      <t>セイビヒ</t>
    </rPh>
    <rPh sb="21" eb="23">
      <t>ホジョ</t>
    </rPh>
    <rPh sb="29" eb="31">
      <t>サイケイ</t>
    </rPh>
    <phoneticPr fontId="8"/>
  </si>
  <si>
    <t>国立研究開発法人理化学研究所運営費交付金に必要な経費【0184の再掲】</t>
    <rPh sb="32" eb="34">
      <t>サイケイ</t>
    </rPh>
    <phoneticPr fontId="8"/>
  </si>
  <si>
    <t>国立研究開発法人理化学研究所施設整備に必要な経費【0185の再掲】</t>
    <rPh sb="30" eb="32">
      <t>サイケイ</t>
    </rPh>
    <phoneticPr fontId="8"/>
  </si>
  <si>
    <t>国立研究開発法人理化学研究所設備整備費補助【0233の再掲】</t>
    <rPh sb="0" eb="6">
      <t>コクリツケンキュウカイハツ</t>
    </rPh>
    <rPh sb="6" eb="8">
      <t>ホウジン</t>
    </rPh>
    <rPh sb="8" eb="11">
      <t>リカガク</t>
    </rPh>
    <rPh sb="11" eb="14">
      <t>ケンキュウジョ</t>
    </rPh>
    <rPh sb="14" eb="16">
      <t>セツビ</t>
    </rPh>
    <rPh sb="16" eb="19">
      <t>セイビヒ</t>
    </rPh>
    <rPh sb="19" eb="21">
      <t>ホジョ</t>
    </rPh>
    <rPh sb="27" eb="29">
      <t>サイケイ</t>
    </rPh>
    <phoneticPr fontId="8"/>
  </si>
  <si>
    <t>国立研究開発法人放射線医学総合研究所運営費交付金に必要な経費【0231の再掲】</t>
    <rPh sb="0" eb="6">
      <t>コクリツケンキュウカイハツ</t>
    </rPh>
    <rPh sb="25" eb="27">
      <t>ヒツヨウ</t>
    </rPh>
    <rPh sb="28" eb="30">
      <t>ケイヒ</t>
    </rPh>
    <rPh sb="36" eb="38">
      <t>サイケイ</t>
    </rPh>
    <phoneticPr fontId="8"/>
  </si>
  <si>
    <t>国立研究開発法人放射線医学総合研究所施設整備に必要な経費【0232の再掲】</t>
    <rPh sb="0" eb="6">
      <t>コクリツケンキュウカイハツ</t>
    </rPh>
    <rPh sb="26" eb="28">
      <t>ケイヒ</t>
    </rPh>
    <rPh sb="34" eb="36">
      <t>サイケイ</t>
    </rPh>
    <phoneticPr fontId="8"/>
  </si>
  <si>
    <t>公立学校施設整備費【0099の再掲】</t>
    <rPh sb="15" eb="17">
      <t>サイケイ</t>
    </rPh>
    <phoneticPr fontId="8"/>
  </si>
  <si>
    <t>公立学校施設整備費（復興関連事業）【0100の再掲】</t>
    <rPh sb="23" eb="25">
      <t>サイケイ</t>
    </rPh>
    <phoneticPr fontId="8"/>
  </si>
  <si>
    <t>公立学校施設災害復旧費【0101の再掲】</t>
    <rPh sb="17" eb="19">
      <t>サイケイ</t>
    </rPh>
    <phoneticPr fontId="8"/>
  </si>
  <si>
    <t>独立行政法人日本学生支援機構運営費交付金に必要な経費【0150の再掲】</t>
    <rPh sb="24" eb="26">
      <t>ケイヒ</t>
    </rPh>
    <rPh sb="32" eb="34">
      <t>サイケイ</t>
    </rPh>
    <phoneticPr fontId="8"/>
  </si>
  <si>
    <t>私立幼稚園施設整備費補助</t>
    <phoneticPr fontId="8"/>
  </si>
  <si>
    <t>私立高等学校産業教育施設整備費補助</t>
    <phoneticPr fontId="8"/>
  </si>
  <si>
    <t>私立大学等研究設備整備等</t>
    <phoneticPr fontId="8"/>
  </si>
  <si>
    <t>私立大学等経常費補助</t>
    <phoneticPr fontId="8"/>
  </si>
  <si>
    <t>私立学校教育研究装置等施設整備費補助</t>
    <phoneticPr fontId="8"/>
  </si>
  <si>
    <t>私立学校体育等諸施設整備費補助</t>
    <phoneticPr fontId="8"/>
  </si>
  <si>
    <t>理科教育等設備整備費補助等</t>
    <phoneticPr fontId="8"/>
  </si>
  <si>
    <t>科学技術分野の文部科学大臣表彰</t>
    <phoneticPr fontId="8"/>
  </si>
  <si>
    <t>国立研究開発法人科学技術振興機構施設整備に必要な経費</t>
    <phoneticPr fontId="8"/>
  </si>
  <si>
    <t>研究交流促進事業の推進</t>
    <phoneticPr fontId="8"/>
  </si>
  <si>
    <t>国立研究開発法人理化学研究所運営費交付金に必要な経費</t>
    <phoneticPr fontId="8"/>
  </si>
  <si>
    <t>研究開発管理システム運営</t>
    <phoneticPr fontId="8"/>
  </si>
  <si>
    <t>研究及び開発の向上に関する評価環境の戦略的構築</t>
    <phoneticPr fontId="8"/>
  </si>
  <si>
    <t>科学技術イノベーション政策における政策のための科学の推進</t>
    <phoneticPr fontId="8"/>
  </si>
  <si>
    <t>科学技術イノベーション政策の科学の推進に資する基盤的調査研究</t>
    <phoneticPr fontId="8"/>
  </si>
  <si>
    <t>社会的課題対応型科学技術に係る調査研究</t>
    <phoneticPr fontId="8"/>
  </si>
  <si>
    <t>国際科学技術センター</t>
    <phoneticPr fontId="8"/>
  </si>
  <si>
    <t>科学技術国際活動の推進</t>
    <phoneticPr fontId="8"/>
  </si>
  <si>
    <t>頭脳循環を加速する戦略的国際研究ネットワーク推進事業
（頭脳循環を加速する若手研究者戦略的海外派遣事業）</t>
    <phoneticPr fontId="8"/>
  </si>
  <si>
    <t>学術研究機関調査支援事業</t>
    <phoneticPr fontId="8"/>
  </si>
  <si>
    <t>特色ある共同研究拠点の整備の推進事業</t>
    <phoneticPr fontId="8"/>
  </si>
  <si>
    <t>日本学士院会員年金の支給等に必要な経費</t>
    <phoneticPr fontId="8"/>
  </si>
  <si>
    <t>先端研究基盤共用・プラットフォーム形成事業</t>
    <phoneticPr fontId="8"/>
  </si>
  <si>
    <t>ライフサイエンス研究開発推進経費</t>
    <phoneticPr fontId="8"/>
  </si>
  <si>
    <t>地震・津波観測監視システムの開発に必要な経費</t>
    <phoneticPr fontId="8"/>
  </si>
  <si>
    <t>地球観測に関する政府間会合（GEO）</t>
    <phoneticPr fontId="8"/>
  </si>
  <si>
    <t>ナノテクノロジー・材料科学技術の戦略的研究開発・基盤整備</t>
    <phoneticPr fontId="8"/>
  </si>
  <si>
    <t>原子力研究開発利用の推進</t>
    <phoneticPr fontId="8"/>
  </si>
  <si>
    <t>国際熱核融合実験炉計画の推進に必要な経費</t>
    <phoneticPr fontId="8"/>
  </si>
  <si>
    <t>核燃料サイクル関係推進調整等委託費</t>
    <phoneticPr fontId="8"/>
  </si>
  <si>
    <t>電源地域産業育成支援補助金</t>
    <phoneticPr fontId="8"/>
  </si>
  <si>
    <t>国際宇宙ステーション開発に必要な経費</t>
    <phoneticPr fontId="8"/>
  </si>
  <si>
    <t>宇宙・航空分野の戦略的研究開発・国際展開の推進</t>
    <phoneticPr fontId="8"/>
  </si>
  <si>
    <t>南極地域観測事業に必要な経費</t>
    <phoneticPr fontId="8"/>
  </si>
  <si>
    <t>先端基盤技術研究開発推進経費</t>
    <phoneticPr fontId="8"/>
  </si>
  <si>
    <t>数学・数理科学と諸科学・産業との協働によるイノベーション創出のための研究促進プログラム</t>
    <phoneticPr fontId="8"/>
  </si>
  <si>
    <t>食品成分データベース整備の推進</t>
    <phoneticPr fontId="8"/>
  </si>
  <si>
    <t>地震防災研究戦略プロジェクト</t>
    <phoneticPr fontId="8"/>
  </si>
  <si>
    <t>中学校・高等学校スポーツ活動振興事業</t>
    <phoneticPr fontId="8"/>
  </si>
  <si>
    <t>日本体育協会補助</t>
    <phoneticPr fontId="8"/>
  </si>
  <si>
    <t>生涯スポーツ振興事業</t>
    <phoneticPr fontId="8"/>
  </si>
  <si>
    <t>スポーツ政策の戦略的立案基盤の強化</t>
    <phoneticPr fontId="8"/>
  </si>
  <si>
    <t>スポーツ仲裁活動推進事業</t>
    <phoneticPr fontId="8"/>
  </si>
  <si>
    <t>世界ドーピング防止機構等関係経費</t>
    <phoneticPr fontId="8"/>
  </si>
  <si>
    <t>芸術祭・芸術選奨</t>
    <phoneticPr fontId="8"/>
  </si>
  <si>
    <t>全国高等学校総合文化祭</t>
    <phoneticPr fontId="8"/>
  </si>
  <si>
    <t>日本芸術院会員年金の支給等に必要な経費</t>
    <phoneticPr fontId="8"/>
  </si>
  <si>
    <t>文化芸術の海外発信拠点形成事業</t>
    <phoneticPr fontId="8"/>
  </si>
  <si>
    <t>芸術家・文化人等による文化発信推進事業－文化庁「文化交流使」の派遣等－</t>
    <phoneticPr fontId="8"/>
  </si>
  <si>
    <t>国際文化交流・協力推進事業</t>
    <phoneticPr fontId="8"/>
  </si>
  <si>
    <t>国際教育交流事業の振興</t>
    <phoneticPr fontId="8"/>
  </si>
  <si>
    <t>留学生の受入・派遣体制の改善充実等</t>
    <phoneticPr fontId="8"/>
  </si>
  <si>
    <t>国費外国人留学生制度</t>
    <phoneticPr fontId="8"/>
  </si>
  <si>
    <t>日本ユネスコ国内委員会運営</t>
    <phoneticPr fontId="8"/>
  </si>
  <si>
    <t>薬物乱用防止教育推進事業</t>
    <phoneticPr fontId="8"/>
  </si>
  <si>
    <t>気候変動適応戦略イニシアチブ</t>
    <phoneticPr fontId="8"/>
  </si>
  <si>
    <t>平成２７年度限りの経費</t>
    <phoneticPr fontId="8"/>
  </si>
  <si>
    <t>終了事業</t>
    <phoneticPr fontId="8"/>
  </si>
  <si>
    <t>仕様内容の見直しや十分な公告期間の確保等による契約の競争性の更なる向上</t>
    <phoneticPr fontId="8"/>
  </si>
  <si>
    <t>より社会的な課題・要請に対応するための事業を実施</t>
    <phoneticPr fontId="8"/>
  </si>
  <si>
    <t>エコスクールに関する調査研究を平成２８年度概算要求に反映</t>
    <phoneticPr fontId="8"/>
  </si>
  <si>
    <t>中間評価結果を踏まえたメリハリのある予算配分を行うなど効果的・効率的な予算執行を実施</t>
    <rPh sb="40" eb="42">
      <t>ジッシ</t>
    </rPh>
    <phoneticPr fontId="8"/>
  </si>
  <si>
    <t>平成28年度は、独立行政法人大学改革支援・学位授与機構として概算要求</t>
    <phoneticPr fontId="8"/>
  </si>
  <si>
    <t>各大学の機能強化の方向性に応じた取組をきめ細かく支援するための仕組みを新設し、評価に基づく配分を実施</t>
    <phoneticPr fontId="8"/>
  </si>
  <si>
    <t xml:space="preserve">  交付先における、契約の競争性、公平性、透明性を確保すべく、ヒアリングなどを行い国立大学法人の状況確認に引き続き努めるとともに、補助金の早期交付及び早期執行を推進することにより、一層の事業推進を実施</t>
    <rPh sb="98" eb="100">
      <t>ジッシ</t>
    </rPh>
    <phoneticPr fontId="8"/>
  </si>
  <si>
    <t>事業計画等に基づき、計画的かつ早期の予算執行を実施</t>
    <rPh sb="23" eb="25">
      <t>ジッシ</t>
    </rPh>
    <phoneticPr fontId="8"/>
  </si>
  <si>
    <t>引き続き入札手続きの早期化を実施</t>
    <rPh sb="14" eb="16">
      <t>ジッシ</t>
    </rPh>
    <phoneticPr fontId="8"/>
  </si>
  <si>
    <t>事業成果・課題の検証を平成27年度末に実施</t>
    <rPh sb="19" eb="21">
      <t>ジッシ</t>
    </rPh>
    <phoneticPr fontId="8"/>
  </si>
  <si>
    <t>十分な公告期間の確保等により適切な事例の収集を図る。開催時期や場所等を見直し効果的な普及啓発を実施</t>
    <rPh sb="47" eb="49">
      <t>ジッシ</t>
    </rPh>
    <phoneticPr fontId="8"/>
  </si>
  <si>
    <t>事業成果等の検証、
成果の把握方法等の工夫・改善を実施</t>
    <rPh sb="25" eb="27">
      <t>ジッシ</t>
    </rPh>
    <phoneticPr fontId="8"/>
  </si>
  <si>
    <t>学校法人に対する、補助金の適正使用の周知徹底等を実施</t>
    <rPh sb="24" eb="26">
      <t>ジッシ</t>
    </rPh>
    <phoneticPr fontId="8"/>
  </si>
  <si>
    <t>事業内容の見直しや費目・使途等の精査</t>
    <phoneticPr fontId="8"/>
  </si>
  <si>
    <t>引き続き、事業の効率化を行いつつ、適切な予算執行を実施</t>
    <rPh sb="25" eb="27">
      <t>ジッシ</t>
    </rPh>
    <phoneticPr fontId="8"/>
  </si>
  <si>
    <t>４半期毎の要望調査の実施やきめ細かな執行管理を通じて、予算執行の効率化</t>
    <phoneticPr fontId="8"/>
  </si>
  <si>
    <t>派遣日程・体制の工夫・見直し等により、効率的・効果的な執行の実施</t>
    <rPh sb="30" eb="32">
      <t>ジッシ</t>
    </rPh>
    <phoneticPr fontId="8"/>
  </si>
  <si>
    <t>引き続き事業成果の検証を行い、より効果的な事業の実施</t>
    <phoneticPr fontId="8"/>
  </si>
  <si>
    <t>新たな調査経費の計上について、十分な事前評価を実施</t>
    <rPh sb="23" eb="25">
      <t>ジッシ</t>
    </rPh>
    <phoneticPr fontId="8"/>
  </si>
  <si>
    <t>事業の確実な進捗に努めるとともに、適切なアウトカム、アウトプットを設定</t>
    <phoneticPr fontId="8"/>
  </si>
  <si>
    <t>計画に基づいた適切な予算執行の実施</t>
    <rPh sb="15" eb="17">
      <t>ジッシ</t>
    </rPh>
    <phoneticPr fontId="8"/>
  </si>
  <si>
    <t>成果をより的確に把握するため，成果指標等の設定</t>
    <rPh sb="21" eb="23">
      <t>セッテイ</t>
    </rPh>
    <phoneticPr fontId="8"/>
  </si>
  <si>
    <t>成果をより的確に把握するため，成果指標等の工夫</t>
    <rPh sb="21" eb="23">
      <t>クフウ</t>
    </rPh>
    <phoneticPr fontId="8"/>
  </si>
  <si>
    <t>核融合研究開発・評価委員会による業務実績評価の実施</t>
    <phoneticPr fontId="8"/>
  </si>
  <si>
    <t>事業の着実な実施と適切な予算執行の実施</t>
    <rPh sb="17" eb="19">
      <t>ジッシ</t>
    </rPh>
    <phoneticPr fontId="8"/>
  </si>
  <si>
    <t>競争参加条件等の一層の見直しを図るとともに、委託額の適正化やコスト削減</t>
    <phoneticPr fontId="8"/>
  </si>
  <si>
    <t>計画的な予算執行の検証</t>
    <phoneticPr fontId="8"/>
  </si>
  <si>
    <t>計画的な予算執行を実施するとともに、備品の計画的な調達等の実施</t>
    <rPh sb="29" eb="31">
      <t>ジッシ</t>
    </rPh>
    <phoneticPr fontId="8"/>
  </si>
  <si>
    <t>本事業の最終年度となる平成28年度においては、研究集会の継続だけでなく、これまでの成果を踏まえた情報発信や総合的研究集会の開催等の実施</t>
    <rPh sb="65" eb="67">
      <t>ジッシ</t>
    </rPh>
    <phoneticPr fontId="8"/>
  </si>
  <si>
    <t>一定数の論文や学会発表等を行うことにより研究のレベルの向上</t>
    <phoneticPr fontId="8"/>
  </si>
  <si>
    <t>成果指標の見直し</t>
    <phoneticPr fontId="8"/>
  </si>
  <si>
    <t>成果をより的確に把握するため、成果目標に「予選会出場者数」の追加</t>
    <phoneticPr fontId="8"/>
  </si>
  <si>
    <t>事業成果を適切に計れるよう算定の早期化</t>
    <phoneticPr fontId="8"/>
  </si>
  <si>
    <t>国内外のAIR団体とのネットワークを形成するため、国内連携会議や研修等を行うなどの事業の見直しを実施</t>
    <rPh sb="48" eb="50">
      <t>ジッシ</t>
    </rPh>
    <phoneticPr fontId="8"/>
  </si>
  <si>
    <t>上位政策の達成手段としての事業の有効性の明確化</t>
    <rPh sb="20" eb="23">
      <t>メイカクカ</t>
    </rPh>
    <phoneticPr fontId="8"/>
  </si>
  <si>
    <t>成果をより的確に把握するため、目的の明確化及び指標の設定やその把握方法の工夫</t>
    <rPh sb="36" eb="38">
      <t>クフウ</t>
    </rPh>
    <phoneticPr fontId="8"/>
  </si>
  <si>
    <t>事業成果をより的確に把握するため、各拠点から産出された論文数や被引用数等の定量的指標の工夫</t>
    <rPh sb="43" eb="45">
      <t>クフウ</t>
    </rPh>
    <phoneticPr fontId="8"/>
  </si>
  <si>
    <t>引き続き、より効果的な成果指標の工夫</t>
    <rPh sb="16" eb="18">
      <t>クフウ</t>
    </rPh>
    <phoneticPr fontId="8"/>
  </si>
  <si>
    <t>要求額のうち「新しい日本のための優先課題推進枠」1,758,963千円</t>
    <rPh sb="33" eb="35">
      <t>センエン</t>
    </rPh>
    <phoneticPr fontId="8"/>
  </si>
  <si>
    <t>要求額のうち「新しい日本のための優先課題推進枠」100,602百万円</t>
    <rPh sb="31" eb="32">
      <t>モモ</t>
    </rPh>
    <rPh sb="32" eb="33">
      <t>マン</t>
    </rPh>
    <rPh sb="33" eb="34">
      <t>エン</t>
    </rPh>
    <phoneticPr fontId="8"/>
  </si>
  <si>
    <t>要求額のうち「新しい日本のための優先課題推進枠」4,641百万円</t>
    <rPh sb="29" eb="30">
      <t>モモ</t>
    </rPh>
    <rPh sb="30" eb="31">
      <t>マン</t>
    </rPh>
    <rPh sb="31" eb="32">
      <t>エン</t>
    </rPh>
    <phoneticPr fontId="8"/>
  </si>
  <si>
    <t>要求額のうち「新しい日本のための優先課題推進枠」2,009百万円</t>
    <rPh sb="29" eb="30">
      <t>モモ</t>
    </rPh>
    <rPh sb="30" eb="31">
      <t>マン</t>
    </rPh>
    <rPh sb="31" eb="32">
      <t>エン</t>
    </rPh>
    <phoneticPr fontId="8"/>
  </si>
  <si>
    <t>要求額のうち「新しい日本のための優先課題推進枠」3,505百万円</t>
    <rPh sb="29" eb="30">
      <t>モモ</t>
    </rPh>
    <rPh sb="30" eb="31">
      <t>マン</t>
    </rPh>
    <rPh sb="31" eb="32">
      <t>エン</t>
    </rPh>
    <phoneticPr fontId="8"/>
  </si>
  <si>
    <t>要求額のうち「新しい日本のための優先課題推進枠」16,150百万円</t>
    <rPh sb="30" eb="31">
      <t>モモ</t>
    </rPh>
    <rPh sb="31" eb="32">
      <t>マン</t>
    </rPh>
    <rPh sb="32" eb="33">
      <t>エン</t>
    </rPh>
    <phoneticPr fontId="8"/>
  </si>
  <si>
    <t>要求額のうち「新しい日本のための優先課題推進枠」6,376百万円</t>
    <rPh sb="29" eb="30">
      <t>モモ</t>
    </rPh>
    <rPh sb="30" eb="31">
      <t>マン</t>
    </rPh>
    <rPh sb="31" eb="32">
      <t>エン</t>
    </rPh>
    <phoneticPr fontId="8"/>
  </si>
  <si>
    <t>要求額のうち「新しい日本のための優先課題推進枠」4,600百万円</t>
    <rPh sb="29" eb="30">
      <t>モモ</t>
    </rPh>
    <rPh sb="30" eb="31">
      <t>マン</t>
    </rPh>
    <rPh sb="31" eb="32">
      <t>エン</t>
    </rPh>
    <phoneticPr fontId="8"/>
  </si>
  <si>
    <t>要求額のうち「新しい日本のための優先課題推進枠」42,345百万円</t>
    <rPh sb="30" eb="31">
      <t>モモ</t>
    </rPh>
    <rPh sb="31" eb="32">
      <t>マン</t>
    </rPh>
    <rPh sb="32" eb="33">
      <t>エン</t>
    </rPh>
    <phoneticPr fontId="8"/>
  </si>
  <si>
    <t>要求額のうち「新しい日本のための優先課題推進枠」25,559百万円</t>
    <rPh sb="30" eb="31">
      <t>モモ</t>
    </rPh>
    <rPh sb="31" eb="32">
      <t>マン</t>
    </rPh>
    <rPh sb="32" eb="33">
      <t>エン</t>
    </rPh>
    <phoneticPr fontId="8"/>
  </si>
  <si>
    <t>要求額のうち「新しい日本のための優先課題推進枠」8,051百万円</t>
    <rPh sb="29" eb="30">
      <t>モモ</t>
    </rPh>
    <rPh sb="30" eb="31">
      <t>マン</t>
    </rPh>
    <rPh sb="31" eb="32">
      <t>エン</t>
    </rPh>
    <phoneticPr fontId="8"/>
  </si>
  <si>
    <t>要求額のうち「新しい日本のための優先課題推進枠」12,949百万円</t>
    <rPh sb="30" eb="31">
      <t>モモ</t>
    </rPh>
    <rPh sb="31" eb="32">
      <t>マン</t>
    </rPh>
    <rPh sb="32" eb="33">
      <t>エン</t>
    </rPh>
    <phoneticPr fontId="8"/>
  </si>
  <si>
    <t>要求額のうち「新しい日本のための優先課題推進枠」130.6百万円</t>
    <rPh sb="29" eb="30">
      <t>モモ</t>
    </rPh>
    <rPh sb="30" eb="31">
      <t>マン</t>
    </rPh>
    <rPh sb="31" eb="32">
      <t>エン</t>
    </rPh>
    <phoneticPr fontId="8"/>
  </si>
  <si>
    <t>要求額のうち「新しい日本のための優先課題推進枠」44,225百万円</t>
    <rPh sb="30" eb="31">
      <t>モモ</t>
    </rPh>
    <rPh sb="31" eb="32">
      <t>マン</t>
    </rPh>
    <rPh sb="32" eb="33">
      <t>エン</t>
    </rPh>
    <phoneticPr fontId="8"/>
  </si>
  <si>
    <t>要求額のうち「新しい日本のための優先課題推進枠」4,132百万円</t>
    <rPh sb="29" eb="30">
      <t>モモ</t>
    </rPh>
    <rPh sb="30" eb="31">
      <t>マン</t>
    </rPh>
    <rPh sb="31" eb="32">
      <t>エン</t>
    </rPh>
    <phoneticPr fontId="8"/>
  </si>
  <si>
    <t>要求額のうち「新しい日本のための優先課題推進枠」3,024百万円</t>
    <rPh sb="29" eb="30">
      <t>モモ</t>
    </rPh>
    <rPh sb="30" eb="31">
      <t>マン</t>
    </rPh>
    <rPh sb="31" eb="32">
      <t>エン</t>
    </rPh>
    <phoneticPr fontId="8"/>
  </si>
  <si>
    <t>要求額のうち「新しい日本のための優先課題推進枠」946百万円</t>
    <rPh sb="27" eb="28">
      <t>モモ</t>
    </rPh>
    <rPh sb="28" eb="29">
      <t>マン</t>
    </rPh>
    <rPh sb="29" eb="30">
      <t>エン</t>
    </rPh>
    <phoneticPr fontId="8"/>
  </si>
  <si>
    <t>要求額のうち「新しい日本のための優先課題推進枠」221百万円</t>
    <rPh sb="27" eb="28">
      <t>モモ</t>
    </rPh>
    <rPh sb="28" eb="29">
      <t>マン</t>
    </rPh>
    <rPh sb="29" eb="30">
      <t>エン</t>
    </rPh>
    <phoneticPr fontId="8"/>
  </si>
  <si>
    <t>要求額のうち「新しい日本のための優先課題推進枠」795百万円</t>
    <rPh sb="27" eb="28">
      <t>モモ</t>
    </rPh>
    <rPh sb="28" eb="29">
      <t>マン</t>
    </rPh>
    <rPh sb="29" eb="30">
      <t>エン</t>
    </rPh>
    <phoneticPr fontId="8"/>
  </si>
  <si>
    <t>要求額のうち「新しい日本のための優先課題推進枠」873百万円</t>
    <rPh sb="27" eb="28">
      <t>モモ</t>
    </rPh>
    <rPh sb="28" eb="29">
      <t>マン</t>
    </rPh>
    <rPh sb="29" eb="30">
      <t>エン</t>
    </rPh>
    <phoneticPr fontId="8"/>
  </si>
  <si>
    <t>要求額のうち「新しい日本のための優先課題推進枠」3,418百万円</t>
    <rPh sb="29" eb="30">
      <t>モモ</t>
    </rPh>
    <rPh sb="30" eb="31">
      <t>マン</t>
    </rPh>
    <rPh sb="31" eb="32">
      <t>エン</t>
    </rPh>
    <phoneticPr fontId="8"/>
  </si>
  <si>
    <t>要求額のうち「新しい日本のための優先課題推進枠」85百万円</t>
    <rPh sb="26" eb="27">
      <t>モモ</t>
    </rPh>
    <rPh sb="27" eb="28">
      <t>マン</t>
    </rPh>
    <rPh sb="28" eb="29">
      <t>エン</t>
    </rPh>
    <phoneticPr fontId="8"/>
  </si>
  <si>
    <t>要求額のうち「新しい日本のための優先課題推進枠」3,799百万円</t>
    <rPh sb="29" eb="30">
      <t>モモ</t>
    </rPh>
    <rPh sb="30" eb="31">
      <t>マン</t>
    </rPh>
    <rPh sb="31" eb="32">
      <t>エン</t>
    </rPh>
    <phoneticPr fontId="8"/>
  </si>
  <si>
    <t>要求額のうち「新しい日本のための優先課題推進枠」1,707百万円</t>
    <rPh sb="29" eb="30">
      <t>モモ</t>
    </rPh>
    <rPh sb="30" eb="31">
      <t>マン</t>
    </rPh>
    <rPh sb="31" eb="32">
      <t>エン</t>
    </rPh>
    <phoneticPr fontId="8"/>
  </si>
  <si>
    <t>要求額のうち「新しい日本のための優先課題推進枠」2,590百万円</t>
    <rPh sb="29" eb="30">
      <t>モモ</t>
    </rPh>
    <rPh sb="30" eb="31">
      <t>マン</t>
    </rPh>
    <rPh sb="31" eb="32">
      <t>エン</t>
    </rPh>
    <phoneticPr fontId="8"/>
  </si>
  <si>
    <t>要求額のうち「新しい日本のための優先課題推進枠」66百万円</t>
    <rPh sb="26" eb="27">
      <t>モモ</t>
    </rPh>
    <rPh sb="27" eb="28">
      <t>マン</t>
    </rPh>
    <rPh sb="28" eb="29">
      <t>エン</t>
    </rPh>
    <phoneticPr fontId="8"/>
  </si>
  <si>
    <t>要求額のうち「新しい日本のための優先課題推進枠」60百万円</t>
    <rPh sb="26" eb="27">
      <t>モモ</t>
    </rPh>
    <rPh sb="27" eb="28">
      <t>マン</t>
    </rPh>
    <rPh sb="28" eb="29">
      <t>エン</t>
    </rPh>
    <phoneticPr fontId="8"/>
  </si>
  <si>
    <t>要求額のうち「新しい日本のための優先課題推進枠」92百万円</t>
    <rPh sb="26" eb="27">
      <t>モモ</t>
    </rPh>
    <rPh sb="27" eb="28">
      <t>マン</t>
    </rPh>
    <rPh sb="28" eb="29">
      <t>エン</t>
    </rPh>
    <phoneticPr fontId="8"/>
  </si>
  <si>
    <t>要求額のうち「新しい日本のための優先課題推進枠」8,939百万円</t>
    <rPh sb="29" eb="30">
      <t>モモ</t>
    </rPh>
    <rPh sb="30" eb="31">
      <t>マン</t>
    </rPh>
    <rPh sb="31" eb="32">
      <t>エン</t>
    </rPh>
    <phoneticPr fontId="8"/>
  </si>
  <si>
    <t>要求額のうち「新しい日本のための優先課題推進枠」29,417百万円</t>
    <rPh sb="30" eb="31">
      <t>モモ</t>
    </rPh>
    <rPh sb="31" eb="32">
      <t>マン</t>
    </rPh>
    <rPh sb="32" eb="33">
      <t>エン</t>
    </rPh>
    <phoneticPr fontId="8"/>
  </si>
  <si>
    <t>要求額のうち「新しい日本のための優先課題推進枠」13,706.4百万円</t>
    <rPh sb="32" eb="33">
      <t>モモ</t>
    </rPh>
    <rPh sb="33" eb="34">
      <t>マン</t>
    </rPh>
    <rPh sb="34" eb="35">
      <t>エン</t>
    </rPh>
    <phoneticPr fontId="8"/>
  </si>
  <si>
    <t>要求額のうち「新しい日本のための優先課題推進枠」48百万円</t>
    <rPh sb="26" eb="27">
      <t>モモ</t>
    </rPh>
    <rPh sb="27" eb="28">
      <t>マン</t>
    </rPh>
    <rPh sb="28" eb="29">
      <t>エン</t>
    </rPh>
    <phoneticPr fontId="8"/>
  </si>
  <si>
    <t>要求額のうち「新しい日本のための優先課題推進枠」34,158百万円</t>
    <rPh sb="30" eb="31">
      <t>モモ</t>
    </rPh>
    <rPh sb="31" eb="32">
      <t>マン</t>
    </rPh>
    <rPh sb="32" eb="33">
      <t>エン</t>
    </rPh>
    <phoneticPr fontId="8"/>
  </si>
  <si>
    <t>要求額のうち「新しい日本のための優先課題推進枠」3,867百万円</t>
    <rPh sb="29" eb="30">
      <t>モモ</t>
    </rPh>
    <rPh sb="30" eb="31">
      <t>マン</t>
    </rPh>
    <rPh sb="31" eb="32">
      <t>エン</t>
    </rPh>
    <phoneticPr fontId="8"/>
  </si>
  <si>
    <t>要求額のうち「新しい日本のための優先課題推進枠」582百万円</t>
    <rPh sb="27" eb="28">
      <t>モモ</t>
    </rPh>
    <rPh sb="28" eb="29">
      <t>マン</t>
    </rPh>
    <rPh sb="29" eb="30">
      <t>エン</t>
    </rPh>
    <phoneticPr fontId="8"/>
  </si>
  <si>
    <t>要求額のうち「新しい日本のための優先課題推進枠」20百万円</t>
    <rPh sb="26" eb="27">
      <t>モモ</t>
    </rPh>
    <rPh sb="27" eb="28">
      <t>マン</t>
    </rPh>
    <rPh sb="28" eb="29">
      <t>エン</t>
    </rPh>
    <phoneticPr fontId="8"/>
  </si>
  <si>
    <t>要求額のうち「新しい日本のための優先課題推進枠」63百万円</t>
    <rPh sb="26" eb="27">
      <t>モモ</t>
    </rPh>
    <rPh sb="27" eb="28">
      <t>マン</t>
    </rPh>
    <rPh sb="28" eb="29">
      <t>エン</t>
    </rPh>
    <phoneticPr fontId="8"/>
  </si>
  <si>
    <t>要求額のうち「新しい日本のための優先課題推進枠」898百万円</t>
    <rPh sb="27" eb="28">
      <t>モモ</t>
    </rPh>
    <rPh sb="28" eb="29">
      <t>マン</t>
    </rPh>
    <rPh sb="29" eb="30">
      <t>エン</t>
    </rPh>
    <phoneticPr fontId="8"/>
  </si>
  <si>
    <t>要求額のうち「新しい日本のための優先課題推進枠」7,200百万円</t>
    <rPh sb="29" eb="30">
      <t>モモ</t>
    </rPh>
    <rPh sb="30" eb="31">
      <t>マン</t>
    </rPh>
    <rPh sb="31" eb="32">
      <t>エン</t>
    </rPh>
    <phoneticPr fontId="8"/>
  </si>
  <si>
    <t>要求額のうち「新しい日本のための優先課題推進枠105百万円</t>
    <rPh sb="26" eb="27">
      <t>モモ</t>
    </rPh>
    <rPh sb="27" eb="28">
      <t>マン</t>
    </rPh>
    <rPh sb="28" eb="29">
      <t>エン</t>
    </rPh>
    <phoneticPr fontId="8"/>
  </si>
  <si>
    <t>要求額のうち「新しい日本のための優先課題推進枠553百万円</t>
    <rPh sb="26" eb="27">
      <t>モモ</t>
    </rPh>
    <rPh sb="27" eb="28">
      <t>マン</t>
    </rPh>
    <rPh sb="28" eb="29">
      <t>エン</t>
    </rPh>
    <phoneticPr fontId="8"/>
  </si>
  <si>
    <t>要求額のうち「新しい日本のための優先課題推進枠404.2百万円</t>
    <rPh sb="28" eb="29">
      <t>モモ</t>
    </rPh>
    <rPh sb="29" eb="30">
      <t>マン</t>
    </rPh>
    <rPh sb="30" eb="31">
      <t>エン</t>
    </rPh>
    <phoneticPr fontId="8"/>
  </si>
  <si>
    <t>事業概要のうち、国立霞ヶ丘競技場の整備に必要な業務についてのアウトカムが無いことから、事業進捗状況の検証やそれを踏まえた見直しを行う仕組みも無いのではないか。したがって、ＪＳＣのデザイン選定はもとより、業者の選定過程について検証・評価を行う体制になっていない。
また、全体の工事金額の見積もりが乱高下している段階での本体工事業者の選定は通常行われないと考えており、今後、本体工事の業者選定の過程について、透明性を十分確保しながら適切な手続きが進められるようフォローする必要がある。</t>
    <phoneticPr fontId="8"/>
  </si>
  <si>
    <t>「新しい日本のための優先課題推進枠」2,900百万円</t>
    <rPh sb="23" eb="26">
      <t>ヒャクマンエン</t>
    </rPh>
    <phoneticPr fontId="8"/>
  </si>
  <si>
    <t>長期継続事業及び事業成果の検証</t>
    <phoneticPr fontId="8"/>
  </si>
  <si>
    <t>公立学校共済組合普及指導監査等</t>
    <phoneticPr fontId="8"/>
  </si>
  <si>
    <t>「新しい日本のための優先課題推進枠」4,132百万円</t>
    <rPh sb="23" eb="26">
      <t>ヒャクマンエン</t>
    </rPh>
    <phoneticPr fontId="8"/>
  </si>
  <si>
    <t>「新しい日本のための優先課題推進枠」283百万円</t>
    <rPh sb="21" eb="24">
      <t>ヒャクマンエン</t>
    </rPh>
    <phoneticPr fontId="8"/>
  </si>
  <si>
    <t>「新しい日本のための優先課題推進枠」1,451百万円</t>
    <rPh sb="23" eb="26">
      <t>ヒャクマンエン</t>
    </rPh>
    <phoneticPr fontId="8"/>
  </si>
  <si>
    <t>「新しい日本のための優先課題推進枠」651百万円</t>
    <rPh sb="21" eb="24">
      <t>ヒャクマンエン</t>
    </rPh>
    <phoneticPr fontId="8"/>
  </si>
  <si>
    <t>「新しい日本のための優先課題推進枠」3,506百万円</t>
    <rPh sb="23" eb="26">
      <t>ヒャクマンエン</t>
    </rPh>
    <phoneticPr fontId="8"/>
  </si>
  <si>
    <t>「新しい日本のための優先課題推進枠」454百万円</t>
    <rPh sb="21" eb="24">
      <t>ヒャクマンエン</t>
    </rPh>
    <phoneticPr fontId="8"/>
  </si>
  <si>
    <t>「新しい日本のための優先課題推進枠」3,089百万円</t>
    <rPh sb="23" eb="26">
      <t>ヒャクマンエン</t>
    </rPh>
    <phoneticPr fontId="8"/>
  </si>
  <si>
    <t>「新しい日本のための優先課題推進枠」2,659百万円</t>
    <rPh sb="23" eb="26">
      <t>ヒャクマンエン</t>
    </rPh>
    <phoneticPr fontId="8"/>
  </si>
  <si>
    <t>光・量子科学研究拠点形成に向けた基盤技術開発等</t>
    <rPh sb="22" eb="23">
      <t>トウ</t>
    </rPh>
    <phoneticPr fontId="8"/>
  </si>
  <si>
    <t>H32</t>
    <phoneticPr fontId="8"/>
  </si>
  <si>
    <t>国際研究協力経費</t>
    <phoneticPr fontId="8"/>
  </si>
  <si>
    <t>教育研究情報センター</t>
    <phoneticPr fontId="8"/>
  </si>
  <si>
    <t>独立行政法人教員研修センター施設整備に必要な経費</t>
    <phoneticPr fontId="8"/>
  </si>
  <si>
    <t>H28</t>
    <phoneticPr fontId="8"/>
  </si>
  <si>
    <t>H29</t>
    <phoneticPr fontId="8"/>
  </si>
  <si>
    <t>H32</t>
    <phoneticPr fontId="8"/>
  </si>
  <si>
    <t>H30</t>
    <phoneticPr fontId="8"/>
  </si>
  <si>
    <t>(項)国立大学法人施設整備費
(大事項)国立大学法人施設整備に必要な経費
(項)独立行政法人国立高等専門学校機構施設整備費
(大事項)独立行政法人国立高等専門学校機構施設整備に必要な経費</t>
    <phoneticPr fontId="8"/>
  </si>
  <si>
    <t>131
133</t>
    <phoneticPr fontId="8"/>
  </si>
  <si>
    <t>国立大学法人等施設整備（文教施設費）（復興関連事業）</t>
    <rPh sb="0" eb="2">
      <t>コクリツ</t>
    </rPh>
    <rPh sb="2" eb="4">
      <t>ダイガク</t>
    </rPh>
    <rPh sb="4" eb="6">
      <t>ホウジン</t>
    </rPh>
    <rPh sb="6" eb="7">
      <t>トウ</t>
    </rPh>
    <rPh sb="7" eb="9">
      <t>シセツ</t>
    </rPh>
    <rPh sb="9" eb="11">
      <t>セイビ</t>
    </rPh>
    <rPh sb="12" eb="14">
      <t>ブンキョウ</t>
    </rPh>
    <rPh sb="14" eb="17">
      <t>シセツヒ</t>
    </rPh>
    <phoneticPr fontId="8"/>
  </si>
  <si>
    <r>
      <t>国立大学法人</t>
    </r>
    <r>
      <rPr>
        <sz val="13"/>
        <rFont val="ＭＳ ゴシック"/>
        <family val="3"/>
        <charset val="128"/>
      </rPr>
      <t>等施設整備（文教施設費）【0125の再掲】</t>
    </r>
    <rPh sb="6" eb="7">
      <t>トウ</t>
    </rPh>
    <phoneticPr fontId="8"/>
  </si>
  <si>
    <r>
      <t>国立大学法人</t>
    </r>
    <r>
      <rPr>
        <sz val="13"/>
        <rFont val="ＭＳ ゴシック"/>
        <family val="3"/>
        <charset val="128"/>
      </rPr>
      <t>等施設整備（文教施設費）（復興関連事業）【0126の再掲】</t>
    </r>
    <rPh sb="6" eb="7">
      <t>トウ</t>
    </rPh>
    <phoneticPr fontId="8"/>
  </si>
  <si>
    <t>国立大学法人等施設整備（文教施設費）【0125の再掲】</t>
    <rPh sb="6" eb="7">
      <t>トウ</t>
    </rPh>
    <phoneticPr fontId="8"/>
  </si>
  <si>
    <t>国立大学法人等施設整備（文教施設費）（復興関連事業）【0126の再掲】</t>
    <rPh sb="6" eb="7">
      <t>トウ</t>
    </rPh>
    <phoneticPr fontId="8"/>
  </si>
  <si>
    <t>電源立地地域対策交付金、交付金事務等交付金</t>
    <rPh sb="0" eb="2">
      <t>デンゲン</t>
    </rPh>
    <rPh sb="2" eb="4">
      <t>リッチ</t>
    </rPh>
    <rPh sb="4" eb="6">
      <t>チイキ</t>
    </rPh>
    <rPh sb="6" eb="8">
      <t>タイサク</t>
    </rPh>
    <rPh sb="8" eb="11">
      <t>コウフキン</t>
    </rPh>
    <rPh sb="12" eb="15">
      <t>コウフキン</t>
    </rPh>
    <rPh sb="15" eb="17">
      <t>ジム</t>
    </rPh>
    <rPh sb="17" eb="18">
      <t>ナド</t>
    </rPh>
    <rPh sb="18" eb="21">
      <t>コウフキン</t>
    </rPh>
    <phoneticPr fontId="8"/>
  </si>
  <si>
    <t>「マルチサポートハウスの設置」についての成果目標など、重要な事業内容と考えられるものに係る成果目標の設定について一層の工夫が必要。メダル獲得数や金メダルランキングという成果目標に対する結果だけでなく、その成果目標へ向けた過程における諸活動の評価・検証も重要。
２７年度からの新しい事業との連携状況を説明すべき。
会計検査院の２５年度検査報告の指摘を踏まえた、具体的な再発防止策等の取り組みについて、「改善の方向性」等に記述するべき。</t>
    <phoneticPr fontId="8"/>
  </si>
  <si>
    <t>・人事システムとして定着されていくか見ていきたい
・成果指標にテニュアトラック教員の研究成果等も付け加えて、きちんと評価すべき
・更に効率的な手法を工夫すべき</t>
    <rPh sb="46" eb="47">
      <t>トウ</t>
    </rPh>
    <phoneticPr fontId="8"/>
  </si>
  <si>
    <t>　　施策名：10-2 原子力損害賠償の補償の迅速、公平かつ適正な実施</t>
    <rPh sb="2" eb="4">
      <t>セサク</t>
    </rPh>
    <rPh sb="4" eb="5">
      <t>メイ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</si>
</sst>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_ * #,##0_ ;_ * &quot;▲&quot;#,##0_ ;_ * &quot;-&quot;_ ;_ @_ "/>
    <numFmt numFmtId="178" formatCode="_ * #,##0.000_ ;_ * &quot;▲&quot;#,##0.000_ ;_ * &quot;-&quot;_ ;_ @_ "/>
    <numFmt numFmtId="181" formatCode="[$-411]ge\.m\.d;@"/>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11"/>
      <color indexed="52"/>
      <name val="ＭＳ Ｐゴシック"/>
      <family val="3"/>
      <charset val="128"/>
    </font>
    <font>
      <sz val="6"/>
      <name val="ＭＳ 明朝"/>
      <family val="1"/>
      <charset val="128"/>
    </font>
    <font>
      <b/>
      <sz val="9"/>
      <color indexed="81"/>
      <name val="ＭＳ Ｐゴシック"/>
      <family val="3"/>
      <charset val="128"/>
    </font>
    <font>
      <strike/>
      <sz val="11"/>
      <name val="ＭＳ ゴシック"/>
      <family val="3"/>
      <charset val="128"/>
    </font>
    <font>
      <sz val="12"/>
      <name val="ＭＳ ゴシック"/>
      <family val="3"/>
      <charset val="128"/>
    </font>
    <font>
      <sz val="9"/>
      <name val="ＭＳ ゴシック"/>
      <family val="3"/>
      <charset val="128"/>
    </font>
    <font>
      <sz val="13"/>
      <name val="ＭＳ ゴシック"/>
      <family val="3"/>
      <charset val="128"/>
    </font>
    <font>
      <sz val="13"/>
      <name val="ＭＳ Ｐゴシック"/>
      <family val="3"/>
      <charset val="128"/>
    </font>
    <font>
      <sz val="14"/>
      <name val="ＭＳ Ｐゴシック"/>
      <family val="3"/>
      <charset val="128"/>
    </font>
    <font>
      <b/>
      <sz val="13"/>
      <name val="ＭＳ Ｐゴシック"/>
      <family val="3"/>
      <charset val="128"/>
    </font>
    <font>
      <b/>
      <sz val="13"/>
      <name val="ＭＳ ゴシック"/>
      <family val="3"/>
      <charset val="128"/>
    </font>
    <font>
      <sz val="13"/>
      <color rgb="FFFF0000"/>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Ｐゴシック"/>
      <family val="2"/>
      <charset val="128"/>
      <scheme val="minor"/>
    </font>
    <font>
      <sz val="14"/>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D9D9D9"/>
        <bgColor rgb="FF000000"/>
      </patternFill>
    </fill>
    <fill>
      <patternFill patternType="solid">
        <fgColor rgb="FFF2DCDB"/>
        <bgColor rgb="FF000000"/>
      </patternFill>
    </fill>
    <fill>
      <patternFill patternType="solid">
        <fgColor rgb="FF00B0F0"/>
        <bgColor indexed="64"/>
      </patternFill>
    </fill>
  </fills>
  <borders count="9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bottom style="medium">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theme="1"/>
      </left>
      <right style="thin">
        <color theme="1"/>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dashed">
        <color indexed="64"/>
      </left>
      <right/>
      <top style="thin">
        <color indexed="64"/>
      </top>
      <bottom style="thin">
        <color indexed="64"/>
      </bottom>
      <diagonal/>
    </border>
    <border>
      <left/>
      <right style="medium">
        <color indexed="64"/>
      </right>
      <top/>
      <bottom style="thin">
        <color indexed="64"/>
      </bottom>
      <diagonal/>
    </border>
    <border>
      <left style="dashed">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3">
    <xf numFmtId="0" fontId="0" fillId="0" borderId="0"/>
    <xf numFmtId="9" fontId="7" fillId="0" borderId="0" applyFont="0" applyFill="0" applyBorder="0" applyAlignment="0" applyProtection="0"/>
    <xf numFmtId="38" fontId="7" fillId="0" borderId="0" applyFont="0" applyFill="0" applyBorder="0" applyAlignment="0" applyProtection="0"/>
    <xf numFmtId="0" fontId="6" fillId="0" borderId="0">
      <alignment vertical="center"/>
    </xf>
    <xf numFmtId="0" fontId="26" fillId="0" borderId="0"/>
    <xf numFmtId="38" fontId="26" fillId="0" borderId="0" applyFont="0" applyFill="0" applyBorder="0" applyAlignment="0" applyProtection="0">
      <alignment vertical="center"/>
    </xf>
    <xf numFmtId="0" fontId="5" fillId="0" borderId="0">
      <alignment vertical="center"/>
    </xf>
    <xf numFmtId="0" fontId="3" fillId="0" borderId="0">
      <alignment vertical="center"/>
    </xf>
    <xf numFmtId="0" fontId="7" fillId="0" borderId="0">
      <alignment vertical="center"/>
    </xf>
    <xf numFmtId="0" fontId="7" fillId="0" borderId="0">
      <alignment vertical="center"/>
    </xf>
    <xf numFmtId="0" fontId="3" fillId="0" borderId="0">
      <alignment vertical="center"/>
    </xf>
    <xf numFmtId="0" fontId="3" fillId="0" borderId="0">
      <alignment vertical="center"/>
    </xf>
    <xf numFmtId="0" fontId="7" fillId="0" borderId="0"/>
    <xf numFmtId="9" fontId="7" fillId="0" borderId="0" applyFont="0" applyFill="0" applyBorder="0" applyAlignment="0" applyProtection="0"/>
    <xf numFmtId="38" fontId="7" fillId="0" borderId="0" applyFont="0" applyFill="0" applyBorder="0" applyAlignment="0" applyProtection="0"/>
    <xf numFmtId="0" fontId="3" fillId="0" borderId="0">
      <alignment vertical="center"/>
    </xf>
    <xf numFmtId="0" fontId="26" fillId="0" borderId="0"/>
    <xf numFmtId="0" fontId="3" fillId="0" borderId="0">
      <alignment vertical="center"/>
    </xf>
    <xf numFmtId="0" fontId="2" fillId="0" borderId="0">
      <alignment vertical="center"/>
    </xf>
    <xf numFmtId="9" fontId="7" fillId="0" borderId="0" applyFont="0" applyFill="0" applyBorder="0" applyAlignment="0" applyProtection="0"/>
    <xf numFmtId="38" fontId="7" fillId="0" borderId="0" applyFont="0" applyFill="0" applyBorder="0" applyAlignment="0" applyProtection="0"/>
    <xf numFmtId="0" fontId="7" fillId="0" borderId="0"/>
    <xf numFmtId="0" fontId="1" fillId="0" borderId="0">
      <alignment vertical="center"/>
    </xf>
  </cellStyleXfs>
  <cellXfs count="545">
    <xf numFmtId="0" fontId="0" fillId="0" borderId="0" xfId="0"/>
    <xf numFmtId="0" fontId="9" fillId="0" borderId="0" xfId="0" applyFont="1" applyFill="1"/>
    <xf numFmtId="0" fontId="9" fillId="0" borderId="0" xfId="0" applyFont="1" applyFill="1" applyAlignment="1">
      <alignment vertical="center"/>
    </xf>
    <xf numFmtId="0" fontId="9" fillId="2" borderId="0" xfId="0" applyFont="1" applyFill="1"/>
    <xf numFmtId="0" fontId="9" fillId="3" borderId="0" xfId="0" applyFont="1" applyFill="1"/>
    <xf numFmtId="0" fontId="9" fillId="0" borderId="3" xfId="0" applyFont="1" applyFill="1" applyBorder="1" applyAlignment="1">
      <alignment vertical="center" wrapText="1"/>
    </xf>
    <xf numFmtId="0" fontId="9" fillId="4" borderId="0" xfId="0" applyFont="1" applyFill="1"/>
    <xf numFmtId="0" fontId="9" fillId="6" borderId="0" xfId="0" applyFont="1" applyFill="1"/>
    <xf numFmtId="0" fontId="9" fillId="0" borderId="0" xfId="0" applyFont="1" applyFill="1" applyBorder="1" applyAlignment="1">
      <alignment horizontal="right"/>
    </xf>
    <xf numFmtId="0" fontId="9" fillId="0" borderId="0" xfId="0" applyFont="1" applyFill="1" applyBorder="1" applyAlignment="1">
      <alignment vertical="center" wrapText="1"/>
    </xf>
    <xf numFmtId="181" fontId="9" fillId="0" borderId="2" xfId="0" applyNumberFormat="1" applyFont="1" applyFill="1" applyBorder="1" applyAlignment="1">
      <alignment horizontal="center" vertical="center"/>
    </xf>
    <xf numFmtId="177" fontId="0" fillId="0" borderId="0" xfId="0" applyNumberFormat="1" applyFont="1" applyFill="1" applyAlignment="1"/>
    <xf numFmtId="0" fontId="9" fillId="0" borderId="28" xfId="0" applyFont="1" applyFill="1" applyBorder="1"/>
    <xf numFmtId="0" fontId="9" fillId="0" borderId="0" xfId="0" applyFont="1" applyFill="1" applyBorder="1"/>
    <xf numFmtId="177" fontId="9" fillId="0" borderId="14" xfId="0" applyNumberFormat="1" applyFont="1" applyFill="1" applyBorder="1" applyAlignment="1">
      <alignment vertical="center" shrinkToFit="1"/>
    </xf>
    <xf numFmtId="0" fontId="9" fillId="0" borderId="0" xfId="0" applyFont="1" applyFill="1" applyBorder="1" applyAlignment="1">
      <alignment vertical="center"/>
    </xf>
    <xf numFmtId="0" fontId="0" fillId="0" borderId="0" xfId="0" applyFont="1" applyFill="1" applyBorder="1" applyAlignment="1">
      <alignment shrinkToFit="1"/>
    </xf>
    <xf numFmtId="0" fontId="1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Fill="1" applyBorder="1" applyAlignment="1"/>
    <xf numFmtId="0" fontId="0" fillId="0" borderId="0" xfId="0" applyFont="1" applyFill="1" applyAlignment="1">
      <alignment horizontal="center"/>
    </xf>
    <xf numFmtId="0" fontId="0" fillId="0" borderId="0" xfId="0" applyFont="1" applyFill="1" applyAlignment="1">
      <alignment shrinkToFit="1"/>
    </xf>
    <xf numFmtId="0" fontId="19" fillId="0" borderId="0" xfId="0" applyFont="1" applyFill="1" applyAlignment="1">
      <alignment horizontal="center" vertical="center"/>
    </xf>
    <xf numFmtId="0" fontId="9" fillId="0" borderId="0" xfId="0" applyFont="1" applyFill="1" applyBorder="1" applyAlignment="1">
      <alignment horizontal="center"/>
    </xf>
    <xf numFmtId="0" fontId="10" fillId="0" borderId="0" xfId="0" applyFont="1" applyFill="1" applyAlignment="1">
      <alignment horizontal="center" vertical="center"/>
    </xf>
    <xf numFmtId="0" fontId="0" fillId="0" borderId="0" xfId="0" applyFont="1" applyFill="1" applyBorder="1" applyAlignment="1">
      <alignment horizontal="center" vertical="center" wrapText="1"/>
    </xf>
    <xf numFmtId="0" fontId="9" fillId="0" borderId="8" xfId="0" applyFont="1" applyFill="1" applyBorder="1" applyAlignment="1">
      <alignment vertical="center"/>
    </xf>
    <xf numFmtId="0" fontId="9" fillId="0" borderId="36" xfId="0" applyFont="1" applyFill="1" applyBorder="1" applyAlignment="1">
      <alignment vertical="center"/>
    </xf>
    <xf numFmtId="0" fontId="0" fillId="0" borderId="0" xfId="0" applyFont="1" applyFill="1" applyBorder="1" applyAlignment="1">
      <alignment horizontal="center" vertical="center"/>
    </xf>
    <xf numFmtId="3" fontId="9" fillId="0" borderId="14" xfId="0" applyNumberFormat="1" applyFont="1" applyFill="1" applyBorder="1" applyAlignment="1">
      <alignment vertical="center" wrapText="1"/>
    </xf>
    <xf numFmtId="0" fontId="9" fillId="0" borderId="14" xfId="0" applyNumberFormat="1" applyFont="1" applyFill="1" applyBorder="1" applyAlignment="1">
      <alignment horizontal="center" vertical="center" wrapText="1"/>
    </xf>
    <xf numFmtId="9" fontId="9" fillId="0" borderId="14" xfId="1"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center"/>
    </xf>
    <xf numFmtId="0" fontId="9" fillId="0" borderId="16" xfId="0" applyFont="1" applyFill="1" applyBorder="1" applyAlignment="1">
      <alignment vertical="center" wrapText="1"/>
    </xf>
    <xf numFmtId="0" fontId="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Fill="1"/>
    <xf numFmtId="0" fontId="20" fillId="0" borderId="0" xfId="0" applyFont="1" applyFill="1" applyBorder="1" applyAlignment="1">
      <alignment horizontal="center" vertical="center"/>
    </xf>
    <xf numFmtId="0" fontId="22" fillId="0" borderId="0" xfId="0" applyFont="1" applyFill="1" applyAlignment="1">
      <alignment horizontal="center" vertical="center"/>
    </xf>
    <xf numFmtId="0" fontId="22" fillId="0" borderId="0" xfId="0" applyFont="1" applyFill="1"/>
    <xf numFmtId="49" fontId="0" fillId="0" borderId="0" xfId="0" applyNumberFormat="1" applyFont="1" applyFill="1" applyBorder="1" applyAlignment="1">
      <alignment horizontal="center" shrinkToFit="1"/>
    </xf>
    <xf numFmtId="0" fontId="0" fillId="0" borderId="0" xfId="0" applyFont="1" applyFill="1" applyBorder="1" applyAlignment="1"/>
    <xf numFmtId="49" fontId="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23" fillId="0" borderId="8"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0" xfId="0" applyFont="1" applyFill="1" applyBorder="1" applyAlignment="1">
      <alignment horizontal="center" vertical="center"/>
    </xf>
    <xf numFmtId="0" fontId="19" fillId="0" borderId="30" xfId="0" applyFont="1" applyFill="1" applyBorder="1" applyAlignment="1">
      <alignment horizontal="center" vertical="center"/>
    </xf>
    <xf numFmtId="0" fontId="0" fillId="0" borderId="0" xfId="0" applyFont="1" applyFill="1" applyBorder="1" applyAlignment="1">
      <alignment horizontal="center"/>
    </xf>
    <xf numFmtId="0" fontId="16" fillId="0" borderId="0"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9" fillId="0" borderId="27" xfId="0" applyFont="1" applyFill="1" applyBorder="1" applyAlignment="1">
      <alignment horizontal="center" vertical="center"/>
    </xf>
    <xf numFmtId="178" fontId="21" fillId="0" borderId="2" xfId="2" applyNumberFormat="1" applyFont="1" applyFill="1" applyBorder="1" applyAlignment="1">
      <alignment vertical="center" shrinkToFit="1"/>
    </xf>
    <xf numFmtId="178" fontId="21" fillId="0" borderId="3" xfId="2" applyNumberFormat="1" applyFont="1" applyFill="1" applyBorder="1" applyAlignment="1">
      <alignment vertical="center" shrinkToFit="1"/>
    </xf>
    <xf numFmtId="178" fontId="21" fillId="0" borderId="2" xfId="0" applyNumberFormat="1" applyFont="1" applyFill="1" applyBorder="1" applyAlignment="1">
      <alignment vertical="center" shrinkToFit="1"/>
    </xf>
    <xf numFmtId="178" fontId="21" fillId="0" borderId="2" xfId="2" applyNumberFormat="1" applyFont="1" applyFill="1" applyBorder="1" applyAlignment="1">
      <alignment horizontal="right" vertical="center" shrinkToFit="1"/>
    </xf>
    <xf numFmtId="178" fontId="21" fillId="0" borderId="8" xfId="2" applyNumberFormat="1" applyFont="1" applyFill="1" applyBorder="1" applyAlignment="1">
      <alignment vertical="center" shrinkToFit="1"/>
    </xf>
    <xf numFmtId="178" fontId="21" fillId="0" borderId="36" xfId="2" applyNumberFormat="1" applyFont="1" applyFill="1" applyBorder="1" applyAlignment="1">
      <alignment vertical="center" shrinkToFit="1"/>
    </xf>
    <xf numFmtId="178" fontId="21" fillId="0" borderId="15" xfId="2" applyNumberFormat="1" applyFont="1" applyFill="1" applyBorder="1" applyAlignment="1">
      <alignment vertical="center" shrinkToFit="1"/>
    </xf>
    <xf numFmtId="178" fontId="21" fillId="0" borderId="13" xfId="2" applyNumberFormat="1" applyFont="1" applyFill="1" applyBorder="1" applyAlignment="1">
      <alignment vertical="center" shrinkToFit="1"/>
    </xf>
    <xf numFmtId="178" fontId="21" fillId="0" borderId="7" xfId="2" applyNumberFormat="1" applyFont="1" applyFill="1" applyBorder="1" applyAlignment="1">
      <alignment vertical="center" shrinkToFit="1"/>
    </xf>
    <xf numFmtId="178" fontId="21" fillId="0" borderId="6" xfId="2" applyNumberFormat="1" applyFont="1" applyFill="1" applyBorder="1" applyAlignment="1">
      <alignment vertical="center" shrinkToFit="1"/>
    </xf>
    <xf numFmtId="178" fontId="21" fillId="0" borderId="13" xfId="2" applyNumberFormat="1" applyFont="1" applyFill="1" applyBorder="1" applyAlignment="1">
      <alignment horizontal="right" vertical="center" shrinkToFit="1"/>
    </xf>
    <xf numFmtId="178" fontId="21" fillId="7" borderId="2" xfId="2" applyNumberFormat="1" applyFont="1" applyFill="1" applyBorder="1" applyAlignment="1">
      <alignment vertical="center" shrinkToFit="1"/>
    </xf>
    <xf numFmtId="0" fontId="9" fillId="7" borderId="2" xfId="0" applyNumberFormat="1" applyFont="1" applyFill="1" applyBorder="1" applyAlignment="1">
      <alignment horizontal="center" vertical="center" wrapText="1"/>
    </xf>
    <xf numFmtId="0" fontId="9" fillId="7" borderId="2" xfId="0" applyNumberFormat="1" applyFont="1" applyFill="1" applyBorder="1" applyAlignment="1">
      <alignment vertical="center" wrapText="1"/>
    </xf>
    <xf numFmtId="0" fontId="9" fillId="7" borderId="3" xfId="0" applyFont="1" applyFill="1" applyBorder="1" applyAlignment="1">
      <alignment horizontal="center" vertical="center"/>
    </xf>
    <xf numFmtId="0" fontId="9" fillId="7" borderId="85" xfId="0" applyFont="1" applyFill="1" applyBorder="1" applyAlignment="1">
      <alignment horizontal="center" vertical="center" wrapText="1"/>
    </xf>
    <xf numFmtId="0" fontId="19" fillId="7" borderId="2" xfId="0" applyFont="1" applyFill="1" applyBorder="1" applyAlignment="1">
      <alignment horizontal="center" vertical="center"/>
    </xf>
    <xf numFmtId="0" fontId="9" fillId="7" borderId="2" xfId="0" applyFont="1" applyFill="1" applyBorder="1" applyAlignment="1">
      <alignment horizontal="center" vertical="center"/>
    </xf>
    <xf numFmtId="181" fontId="9" fillId="7" borderId="2" xfId="0" applyNumberFormat="1" applyFont="1" applyFill="1" applyBorder="1" applyAlignment="1">
      <alignment horizontal="center" vertical="center"/>
    </xf>
    <xf numFmtId="38" fontId="9" fillId="7" borderId="2" xfId="2" applyFont="1" applyFill="1" applyBorder="1" applyAlignment="1">
      <alignment horizontal="center" vertical="center"/>
    </xf>
    <xf numFmtId="178" fontId="21" fillId="7" borderId="2" xfId="2" applyNumberFormat="1" applyFont="1" applyFill="1" applyBorder="1" applyAlignment="1">
      <alignment horizontal="right" vertical="center" shrinkToFit="1"/>
    </xf>
    <xf numFmtId="0" fontId="0" fillId="7" borderId="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8" borderId="25"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0" fillId="8" borderId="41" xfId="0" applyFont="1" applyFill="1" applyBorder="1" applyAlignment="1">
      <alignment horizontal="center" vertical="center"/>
    </xf>
    <xf numFmtId="0" fontId="0" fillId="8" borderId="84" xfId="0" applyFont="1" applyFill="1" applyBorder="1" applyAlignment="1">
      <alignment horizontal="center" vertical="center"/>
    </xf>
    <xf numFmtId="0" fontId="19" fillId="8" borderId="36" xfId="0" applyFont="1" applyFill="1" applyBorder="1" applyAlignment="1">
      <alignment horizontal="center" vertical="center"/>
    </xf>
    <xf numFmtId="0" fontId="9" fillId="8" borderId="36" xfId="0" applyFont="1" applyFill="1" applyBorder="1" applyAlignment="1">
      <alignment horizontal="center" vertical="center"/>
    </xf>
    <xf numFmtId="178" fontId="20" fillId="8" borderId="29" xfId="2" applyNumberFormat="1" applyFont="1" applyFill="1" applyBorder="1" applyAlignment="1">
      <alignment horizontal="right" vertical="center" shrinkToFit="1"/>
    </xf>
    <xf numFmtId="178" fontId="21" fillId="8" borderId="29" xfId="2" applyNumberFormat="1" applyFont="1" applyFill="1" applyBorder="1" applyAlignment="1">
      <alignment horizontal="right" vertical="center" shrinkToFit="1"/>
    </xf>
    <xf numFmtId="178" fontId="21" fillId="8" borderId="29" xfId="2" applyNumberFormat="1" applyFont="1" applyFill="1" applyBorder="1" applyAlignment="1">
      <alignment horizontal="center" vertical="center" shrinkToFit="1"/>
    </xf>
    <xf numFmtId="178" fontId="20" fillId="8" borderId="29" xfId="2" applyNumberFormat="1" applyFont="1" applyFill="1" applyBorder="1" applyAlignment="1">
      <alignment horizontal="center" vertical="center" shrinkToFit="1"/>
    </xf>
    <xf numFmtId="0" fontId="0" fillId="8" borderId="3" xfId="0" applyFont="1" applyFill="1" applyBorder="1" applyAlignment="1">
      <alignment horizontal="center" vertical="center"/>
    </xf>
    <xf numFmtId="0" fontId="0" fillId="8" borderId="85" xfId="0" applyFont="1" applyFill="1" applyBorder="1" applyAlignment="1">
      <alignment horizontal="center" vertical="center"/>
    </xf>
    <xf numFmtId="0" fontId="19" fillId="8" borderId="2" xfId="0" applyFont="1" applyFill="1" applyBorder="1" applyAlignment="1">
      <alignment horizontal="center" vertical="center"/>
    </xf>
    <xf numFmtId="0" fontId="9" fillId="8" borderId="2" xfId="0" applyFont="1" applyFill="1" applyBorder="1" applyAlignment="1">
      <alignment horizontal="center" vertical="center"/>
    </xf>
    <xf numFmtId="38" fontId="19" fillId="8" borderId="2" xfId="2" applyFont="1" applyFill="1" applyBorder="1" applyAlignment="1">
      <alignment horizontal="center" vertical="center"/>
    </xf>
    <xf numFmtId="178" fontId="22" fillId="8" borderId="29" xfId="2" applyNumberFormat="1" applyFont="1" applyFill="1" applyBorder="1" applyAlignment="1">
      <alignment horizontal="right" vertical="center" shrinkToFit="1"/>
    </xf>
    <xf numFmtId="178" fontId="22" fillId="8" borderId="29" xfId="2" applyNumberFormat="1" applyFont="1" applyFill="1" applyBorder="1" applyAlignment="1">
      <alignment horizontal="center" vertical="center" shrinkToFit="1"/>
    </xf>
    <xf numFmtId="0" fontId="23" fillId="8" borderId="29" xfId="0" applyFont="1" applyFill="1" applyBorder="1" applyAlignment="1">
      <alignment horizontal="center" vertical="center" wrapText="1"/>
    </xf>
    <xf numFmtId="0" fontId="22" fillId="8" borderId="3" xfId="0" applyFont="1" applyFill="1" applyBorder="1" applyAlignment="1">
      <alignment horizontal="center" vertical="center"/>
    </xf>
    <xf numFmtId="0" fontId="22" fillId="8" borderId="85" xfId="0" applyFont="1" applyFill="1" applyBorder="1" applyAlignment="1">
      <alignment horizontal="center" vertical="center"/>
    </xf>
    <xf numFmtId="0" fontId="23" fillId="8" borderId="2" xfId="0" applyFont="1" applyFill="1" applyBorder="1" applyAlignment="1">
      <alignment horizontal="center" vertical="center"/>
    </xf>
    <xf numFmtId="38" fontId="23" fillId="8" borderId="2" xfId="2" applyFont="1" applyFill="1" applyBorder="1" applyAlignment="1">
      <alignment horizontal="center" vertical="center"/>
    </xf>
    <xf numFmtId="0" fontId="19" fillId="0" borderId="0" xfId="0" applyFont="1" applyFill="1"/>
    <xf numFmtId="0" fontId="17" fillId="0" borderId="2" xfId="0" applyNumberFormat="1" applyFont="1" applyFill="1" applyBorder="1" applyAlignment="1">
      <alignment horizontal="center" vertical="center" wrapText="1"/>
    </xf>
    <xf numFmtId="0" fontId="17" fillId="0" borderId="2" xfId="0" applyNumberFormat="1" applyFont="1" applyFill="1" applyBorder="1" applyAlignment="1">
      <alignment vertical="center" wrapText="1"/>
    </xf>
    <xf numFmtId="9" fontId="17" fillId="0" borderId="2" xfId="1" applyFont="1" applyFill="1" applyBorder="1" applyAlignment="1">
      <alignment vertical="center" wrapText="1"/>
    </xf>
    <xf numFmtId="0" fontId="17" fillId="0" borderId="8" xfId="0" applyNumberFormat="1" applyFont="1" applyFill="1" applyBorder="1" applyAlignment="1">
      <alignment horizontal="center" vertical="center" wrapText="1"/>
    </xf>
    <xf numFmtId="0" fontId="17" fillId="0" borderId="8" xfId="0" applyNumberFormat="1" applyFont="1" applyFill="1" applyBorder="1" applyAlignment="1">
      <alignment vertical="center" wrapText="1"/>
    </xf>
    <xf numFmtId="49" fontId="25" fillId="8" borderId="29" xfId="2" applyNumberFormat="1" applyFont="1" applyFill="1" applyBorder="1" applyAlignment="1">
      <alignment vertical="center" wrapText="1"/>
    </xf>
    <xf numFmtId="49" fontId="25" fillId="0" borderId="2" xfId="2" applyNumberFormat="1" applyFont="1" applyFill="1" applyBorder="1" applyAlignment="1">
      <alignment horizontal="center" vertical="center" wrapText="1"/>
    </xf>
    <xf numFmtId="49" fontId="25" fillId="9" borderId="2" xfId="2" applyNumberFormat="1" applyFont="1" applyFill="1" applyBorder="1" applyAlignment="1">
      <alignment vertical="center" wrapText="1"/>
    </xf>
    <xf numFmtId="9" fontId="17" fillId="0" borderId="2" xfId="1" applyFont="1" applyFill="1" applyBorder="1" applyAlignment="1">
      <alignment horizontal="center" vertical="center" wrapText="1"/>
    </xf>
    <xf numFmtId="49" fontId="25" fillId="7" borderId="2" xfId="2" applyNumberFormat="1" applyFont="1" applyFill="1" applyBorder="1" applyAlignment="1">
      <alignment vertical="center" wrapText="1"/>
    </xf>
    <xf numFmtId="49" fontId="9" fillId="0" borderId="2" xfId="0" applyNumberFormat="1" applyFont="1" applyFill="1" applyBorder="1" applyAlignment="1">
      <alignment horizontal="center" vertical="center"/>
    </xf>
    <xf numFmtId="0" fontId="19" fillId="0" borderId="2" xfId="0" applyFont="1" applyFill="1" applyBorder="1" applyAlignment="1">
      <alignment horizontal="center"/>
    </xf>
    <xf numFmtId="0" fontId="19" fillId="0" borderId="2" xfId="0" applyFont="1" applyFill="1" applyBorder="1"/>
    <xf numFmtId="0" fontId="9" fillId="0" borderId="2" xfId="0" applyFont="1" applyFill="1" applyBorder="1" applyAlignment="1">
      <alignment vertical="center"/>
    </xf>
    <xf numFmtId="49" fontId="23" fillId="0" borderId="2" xfId="0" applyNumberFormat="1" applyFont="1" applyFill="1" applyBorder="1" applyAlignment="1">
      <alignment horizontal="center" vertical="center"/>
    </xf>
    <xf numFmtId="0" fontId="9" fillId="0" borderId="2" xfId="0" applyFont="1" applyFill="1" applyBorder="1" applyAlignment="1">
      <alignment horizontal="center"/>
    </xf>
    <xf numFmtId="0" fontId="9" fillId="0" borderId="2" xfId="0" applyFont="1" applyFill="1" applyBorder="1"/>
    <xf numFmtId="0" fontId="22" fillId="0" borderId="13"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2" xfId="0" applyFont="1" applyFill="1" applyBorder="1" applyAlignment="1">
      <alignment horizontal="center" vertical="center"/>
    </xf>
    <xf numFmtId="0" fontId="0" fillId="0" borderId="0" xfId="0" applyFont="1" applyFill="1" applyAlignment="1"/>
    <xf numFmtId="0" fontId="9" fillId="0" borderId="0" xfId="0" applyFont="1" applyFill="1" applyBorder="1" applyAlignment="1">
      <alignment horizontal="center" vertical="center"/>
    </xf>
    <xf numFmtId="178" fontId="21" fillId="0" borderId="29" xfId="2" applyNumberFormat="1" applyFont="1" applyFill="1" applyBorder="1" applyAlignment="1">
      <alignment vertical="center" shrinkToFit="1"/>
    </xf>
    <xf numFmtId="178" fontId="20" fillId="0" borderId="29" xfId="2" applyNumberFormat="1" applyFont="1" applyFill="1" applyBorder="1" applyAlignment="1">
      <alignment horizontal="right" vertical="center" shrinkToFit="1"/>
    </xf>
    <xf numFmtId="0" fontId="9" fillId="0" borderId="0" xfId="0" applyFont="1" applyFill="1" applyAlignment="1">
      <alignment horizontal="center" vertical="center"/>
    </xf>
    <xf numFmtId="0" fontId="18" fillId="0" borderId="13" xfId="0" applyFont="1" applyFill="1" applyBorder="1" applyAlignment="1">
      <alignment vertical="center" wrapText="1"/>
    </xf>
    <xf numFmtId="178" fontId="21" fillId="0" borderId="2" xfId="2" quotePrefix="1" applyNumberFormat="1" applyFont="1" applyFill="1" applyBorder="1" applyAlignment="1">
      <alignment vertical="center" shrinkToFit="1"/>
    </xf>
    <xf numFmtId="178" fontId="20" fillId="11" borderId="29" xfId="2" applyNumberFormat="1" applyFont="1" applyFill="1" applyBorder="1" applyAlignment="1">
      <alignment horizontal="right" vertical="center" shrinkToFit="1"/>
    </xf>
    <xf numFmtId="178" fontId="21" fillId="11" borderId="29" xfId="2" applyNumberFormat="1" applyFont="1" applyFill="1" applyBorder="1" applyAlignment="1">
      <alignment horizontal="right" vertical="center" shrinkToFit="1"/>
    </xf>
    <xf numFmtId="178" fontId="21" fillId="11" borderId="29" xfId="2" applyNumberFormat="1" applyFont="1" applyFill="1" applyBorder="1" applyAlignment="1">
      <alignment horizontal="center" vertical="center" shrinkToFit="1"/>
    </xf>
    <xf numFmtId="178" fontId="20" fillId="11" borderId="29" xfId="2" applyNumberFormat="1" applyFont="1" applyFill="1" applyBorder="1" applyAlignment="1">
      <alignment horizontal="center" vertical="center" shrinkToFit="1"/>
    </xf>
    <xf numFmtId="0" fontId="9" fillId="11" borderId="29" xfId="0" applyFont="1" applyFill="1" applyBorder="1" applyAlignment="1">
      <alignment horizontal="center" vertical="center" wrapText="1"/>
    </xf>
    <xf numFmtId="49" fontId="25" fillId="11" borderId="29" xfId="2" applyNumberFormat="1" applyFont="1" applyFill="1" applyBorder="1" applyAlignment="1">
      <alignment vertical="center" wrapText="1"/>
    </xf>
    <xf numFmtId="0" fontId="20" fillId="11" borderId="0" xfId="0" applyFont="1" applyFill="1" applyBorder="1" applyAlignment="1">
      <alignment horizontal="center" vertical="center"/>
    </xf>
    <xf numFmtId="0" fontId="0" fillId="11" borderId="3" xfId="0" applyFont="1" applyFill="1" applyBorder="1" applyAlignment="1">
      <alignment horizontal="center" vertical="center"/>
    </xf>
    <xf numFmtId="0" fontId="0" fillId="11" borderId="85" xfId="0" applyFont="1" applyFill="1" applyBorder="1" applyAlignment="1">
      <alignment horizontal="center" vertical="center"/>
    </xf>
    <xf numFmtId="0" fontId="0" fillId="11" borderId="0" xfId="0" applyFont="1" applyFill="1" applyBorder="1" applyAlignment="1">
      <alignment horizontal="center" vertical="center"/>
    </xf>
    <xf numFmtId="0" fontId="9" fillId="11" borderId="0" xfId="0" applyFont="1" applyFill="1" applyBorder="1" applyAlignment="1">
      <alignment vertical="center" wrapText="1"/>
    </xf>
    <xf numFmtId="0" fontId="9" fillId="11" borderId="0" xfId="0" applyFont="1" applyFill="1" applyBorder="1" applyAlignment="1">
      <alignment vertical="center"/>
    </xf>
    <xf numFmtId="0" fontId="19" fillId="11" borderId="2" xfId="0" applyFont="1" applyFill="1" applyBorder="1" applyAlignment="1">
      <alignment horizontal="center" vertical="center"/>
    </xf>
    <xf numFmtId="0" fontId="19" fillId="11" borderId="8" xfId="0" applyFont="1" applyFill="1" applyBorder="1" applyAlignment="1">
      <alignment horizontal="center" vertical="center"/>
    </xf>
    <xf numFmtId="0" fontId="9" fillId="11" borderId="2" xfId="0" applyFont="1" applyFill="1" applyBorder="1" applyAlignment="1">
      <alignment horizontal="center" vertical="center"/>
    </xf>
    <xf numFmtId="38" fontId="19" fillId="11" borderId="2" xfId="2" applyFont="1" applyFill="1" applyBorder="1" applyAlignment="1">
      <alignment horizontal="center" vertical="center"/>
    </xf>
    <xf numFmtId="0" fontId="19" fillId="11" borderId="0" xfId="0" applyFont="1" applyFill="1"/>
    <xf numFmtId="49" fontId="9" fillId="11" borderId="2" xfId="0" applyNumberFormat="1" applyFont="1" applyFill="1" applyBorder="1" applyAlignment="1">
      <alignment horizontal="center" vertical="center"/>
    </xf>
    <xf numFmtId="0" fontId="19" fillId="11" borderId="2" xfId="0" applyFont="1" applyFill="1" applyBorder="1" applyAlignment="1">
      <alignment horizontal="center"/>
    </xf>
    <xf numFmtId="0" fontId="19" fillId="11" borderId="2" xfId="0" applyFont="1" applyFill="1" applyBorder="1"/>
    <xf numFmtId="178" fontId="21" fillId="11" borderId="2" xfId="0" applyNumberFormat="1" applyFont="1" applyFill="1" applyBorder="1" applyAlignment="1">
      <alignment vertical="center" shrinkToFit="1"/>
    </xf>
    <xf numFmtId="49" fontId="25" fillId="0" borderId="2" xfId="2" applyNumberFormat="1" applyFont="1" applyFill="1" applyBorder="1" applyAlignment="1">
      <alignment vertical="center" wrapText="1"/>
    </xf>
    <xf numFmtId="0" fontId="9" fillId="4" borderId="2" xfId="0" applyFont="1" applyFill="1" applyBorder="1" applyAlignment="1">
      <alignment horizontal="center" vertical="center"/>
    </xf>
    <xf numFmtId="178" fontId="21" fillId="4" borderId="2" xfId="0" applyNumberFormat="1" applyFont="1" applyFill="1" applyBorder="1" applyAlignment="1">
      <alignment vertical="center" shrinkToFit="1"/>
    </xf>
    <xf numFmtId="0" fontId="9" fillId="4" borderId="0"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85" xfId="0" applyFont="1" applyFill="1" applyBorder="1" applyAlignment="1">
      <alignment horizontal="center" vertical="center" wrapText="1"/>
    </xf>
    <xf numFmtId="38" fontId="9" fillId="4" borderId="2" xfId="2" applyFont="1" applyFill="1" applyBorder="1" applyAlignment="1">
      <alignment horizontal="center" vertical="center"/>
    </xf>
    <xf numFmtId="49" fontId="25" fillId="4" borderId="2" xfId="2" applyNumberFormat="1" applyFont="1" applyFill="1" applyBorder="1" applyAlignment="1">
      <alignment vertical="center" wrapText="1"/>
    </xf>
    <xf numFmtId="0" fontId="17" fillId="4" borderId="2" xfId="0" applyNumberFormat="1" applyFont="1" applyFill="1" applyBorder="1" applyAlignment="1">
      <alignment horizontal="center" vertical="center" wrapText="1"/>
    </xf>
    <xf numFmtId="0" fontId="9" fillId="4" borderId="0" xfId="0" applyFont="1" applyFill="1" applyBorder="1" applyAlignment="1">
      <alignment vertical="center" wrapText="1"/>
    </xf>
    <xf numFmtId="0" fontId="19" fillId="4" borderId="30" xfId="0" applyFont="1" applyFill="1" applyBorder="1" applyAlignment="1">
      <alignment horizontal="center" vertical="center"/>
    </xf>
    <xf numFmtId="0" fontId="9" fillId="4" borderId="8" xfId="0" applyFont="1" applyFill="1" applyBorder="1" applyAlignment="1">
      <alignment horizontal="center" vertical="center"/>
    </xf>
    <xf numFmtId="0" fontId="19" fillId="4" borderId="2" xfId="0" applyFont="1" applyFill="1" applyBorder="1" applyAlignment="1">
      <alignment horizontal="center" vertical="center"/>
    </xf>
    <xf numFmtId="49" fontId="9" fillId="4" borderId="2" xfId="0" applyNumberFormat="1" applyFont="1" applyFill="1" applyBorder="1" applyAlignment="1">
      <alignment horizontal="center" vertical="center"/>
    </xf>
    <xf numFmtId="0" fontId="9" fillId="4" borderId="2" xfId="0" applyFont="1" applyFill="1" applyBorder="1" applyAlignment="1">
      <alignment vertical="center"/>
    </xf>
    <xf numFmtId="0" fontId="9" fillId="4" borderId="0" xfId="0" applyFont="1" applyFill="1" applyBorder="1" applyAlignment="1">
      <alignment vertical="center"/>
    </xf>
    <xf numFmtId="49" fontId="25" fillId="4" borderId="2" xfId="2"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12" fillId="0" borderId="0" xfId="0" applyFont="1" applyFill="1" applyBorder="1" applyAlignment="1">
      <alignment horizontal="center"/>
    </xf>
    <xf numFmtId="0" fontId="9" fillId="5" borderId="51" xfId="0" applyFont="1" applyFill="1" applyBorder="1" applyAlignment="1">
      <alignment horizontal="center" vertical="center" wrapText="1"/>
    </xf>
    <xf numFmtId="0" fontId="9" fillId="0" borderId="2" xfId="0" applyFont="1" applyFill="1" applyBorder="1" applyAlignment="1">
      <alignment horizontal="center" vertical="center"/>
    </xf>
    <xf numFmtId="178" fontId="21" fillId="0" borderId="36" xfId="2" applyNumberFormat="1" applyFont="1" applyFill="1" applyBorder="1" applyAlignment="1">
      <alignment horizontal="right" vertical="center" shrinkToFit="1"/>
    </xf>
    <xf numFmtId="178" fontId="21" fillId="0" borderId="2" xfId="2" applyNumberFormat="1" applyFont="1" applyFill="1" applyBorder="1" applyAlignment="1">
      <alignment vertical="center" wrapText="1" shrinkToFit="1"/>
    </xf>
    <xf numFmtId="38" fontId="0" fillId="0" borderId="0" xfId="2" applyFont="1" applyFill="1" applyAlignment="1"/>
    <xf numFmtId="38" fontId="12" fillId="0" borderId="0" xfId="2" applyFont="1" applyFill="1" applyBorder="1" applyAlignment="1">
      <alignment horizontal="center"/>
    </xf>
    <xf numFmtId="38" fontId="9" fillId="0" borderId="0" xfId="2" applyFont="1" applyFill="1" applyBorder="1"/>
    <xf numFmtId="38" fontId="9" fillId="5" borderId="14" xfId="2" applyFont="1" applyFill="1" applyBorder="1" applyAlignment="1">
      <alignment horizontal="center" vertical="center" wrapText="1"/>
    </xf>
    <xf numFmtId="38" fontId="9" fillId="5" borderId="0" xfId="2" applyFont="1" applyFill="1" applyBorder="1" applyAlignment="1">
      <alignment horizontal="center" vertical="center" wrapText="1"/>
    </xf>
    <xf numFmtId="38" fontId="9" fillId="5" borderId="28" xfId="2" applyFont="1" applyFill="1" applyBorder="1" applyAlignment="1">
      <alignment horizontal="right" vertical="center" wrapText="1"/>
    </xf>
    <xf numFmtId="38" fontId="9" fillId="0" borderId="14" xfId="2" applyFont="1" applyFill="1" applyBorder="1" applyAlignment="1">
      <alignment vertical="center" shrinkToFit="1"/>
    </xf>
    <xf numFmtId="38" fontId="9" fillId="0" borderId="0" xfId="2" applyFont="1" applyFill="1"/>
    <xf numFmtId="178" fontId="21" fillId="0" borderId="2" xfId="2" applyNumberFormat="1" applyFont="1" applyFill="1" applyBorder="1" applyAlignment="1">
      <alignment horizontal="right" vertical="center" wrapText="1" shrinkToFit="1"/>
    </xf>
    <xf numFmtId="38" fontId="9" fillId="0" borderId="28" xfId="2" applyFont="1" applyFill="1" applyBorder="1"/>
    <xf numFmtId="38" fontId="9" fillId="5" borderId="11" xfId="2" applyFont="1" applyFill="1" applyBorder="1" applyAlignment="1">
      <alignment horizontal="center" vertical="center"/>
    </xf>
    <xf numFmtId="38" fontId="9" fillId="5" borderId="8" xfId="2" applyFont="1" applyFill="1" applyBorder="1" applyAlignment="1">
      <alignment horizontal="center" vertical="center"/>
    </xf>
    <xf numFmtId="38" fontId="9" fillId="5" borderId="26" xfId="2" applyFont="1" applyFill="1" applyBorder="1" applyAlignment="1">
      <alignment horizontal="center" vertical="center"/>
    </xf>
    <xf numFmtId="38" fontId="9" fillId="5" borderId="11" xfId="2" applyFont="1" applyFill="1" applyBorder="1" applyAlignment="1">
      <alignment horizontal="center" vertical="center" wrapText="1"/>
    </xf>
    <xf numFmtId="38" fontId="9" fillId="5" borderId="8" xfId="2" applyFont="1" applyFill="1" applyBorder="1" applyAlignment="1">
      <alignment horizontal="center" vertical="center" wrapText="1"/>
    </xf>
    <xf numFmtId="38" fontId="9" fillId="5" borderId="26" xfId="2" applyFont="1" applyFill="1" applyBorder="1" applyAlignment="1">
      <alignment horizontal="center" vertical="center" wrapText="1"/>
    </xf>
    <xf numFmtId="38" fontId="9" fillId="5" borderId="53" xfId="2" applyFont="1" applyFill="1" applyBorder="1" applyAlignment="1">
      <alignment horizontal="center" vertical="center" wrapText="1"/>
    </xf>
    <xf numFmtId="38" fontId="9" fillId="5" borderId="13" xfId="2" applyFont="1" applyFill="1" applyBorder="1" applyAlignment="1">
      <alignment horizontal="center" vertical="center" wrapText="1"/>
    </xf>
    <xf numFmtId="38" fontId="9" fillId="5" borderId="48" xfId="2" applyFont="1" applyFill="1" applyBorder="1" applyAlignment="1">
      <alignment horizontal="center" vertical="center" wrapText="1"/>
    </xf>
    <xf numFmtId="38" fontId="9" fillId="5" borderId="23" xfId="2" applyFont="1" applyFill="1" applyBorder="1" applyAlignment="1">
      <alignment horizontal="center" vertical="center" wrapText="1"/>
    </xf>
    <xf numFmtId="38" fontId="9" fillId="5" borderId="26" xfId="2" applyFont="1" applyFill="1" applyBorder="1" applyAlignment="1">
      <alignment horizontal="right" vertical="center" wrapText="1"/>
    </xf>
    <xf numFmtId="38" fontId="9" fillId="5" borderId="75" xfId="2" applyFont="1" applyFill="1" applyBorder="1" applyAlignment="1">
      <alignment horizontal="center" vertical="center" wrapText="1"/>
    </xf>
    <xf numFmtId="38" fontId="0" fillId="0" borderId="0" xfId="2" applyFont="1" applyFill="1" applyAlignment="1">
      <alignment horizontal="left" vertical="center"/>
    </xf>
    <xf numFmtId="38" fontId="27" fillId="0" borderId="0" xfId="2" applyFont="1" applyFill="1" applyAlignment="1">
      <alignment horizontal="center"/>
    </xf>
    <xf numFmtId="38" fontId="9" fillId="0" borderId="28" xfId="2" applyFont="1" applyFill="1" applyBorder="1" applyAlignment="1">
      <alignment horizontal="left" vertical="center"/>
    </xf>
    <xf numFmtId="38" fontId="9" fillId="0" borderId="28" xfId="2" applyFont="1" applyFill="1" applyBorder="1" applyAlignment="1">
      <alignment horizontal="right"/>
    </xf>
    <xf numFmtId="38" fontId="9" fillId="0" borderId="0" xfId="2" applyFont="1" applyFill="1" applyBorder="1" applyAlignment="1">
      <alignment horizontal="right"/>
    </xf>
    <xf numFmtId="38" fontId="9" fillId="0" borderId="0" xfId="2" applyFont="1" applyFill="1" applyBorder="1" applyAlignment="1">
      <alignment horizontal="center"/>
    </xf>
    <xf numFmtId="38" fontId="9" fillId="5" borderId="48" xfId="2" applyFont="1" applyFill="1" applyBorder="1" applyAlignment="1">
      <alignment horizontal="center" vertical="center"/>
    </xf>
    <xf numFmtId="38" fontId="0" fillId="5" borderId="11" xfId="2" applyFont="1" applyFill="1" applyBorder="1" applyAlignment="1">
      <alignment horizontal="center" vertical="center"/>
    </xf>
    <xf numFmtId="38" fontId="0" fillId="5" borderId="11" xfId="2" applyFont="1" applyFill="1" applyBorder="1" applyAlignment="1">
      <alignment horizontal="center" vertical="center" wrapText="1"/>
    </xf>
    <xf numFmtId="38" fontId="27" fillId="5" borderId="48" xfId="2" applyFont="1" applyFill="1" applyBorder="1" applyAlignment="1">
      <alignment vertical="center" wrapText="1"/>
    </xf>
    <xf numFmtId="38" fontId="27" fillId="5" borderId="51" xfId="2" applyFont="1" applyFill="1" applyBorder="1" applyAlignment="1">
      <alignment vertical="center" wrapText="1"/>
    </xf>
    <xf numFmtId="38" fontId="9" fillId="5" borderId="40" xfId="2" applyFont="1" applyFill="1" applyBorder="1" applyAlignment="1">
      <alignment horizontal="center" vertical="center"/>
    </xf>
    <xf numFmtId="38" fontId="9" fillId="5" borderId="12" xfId="2" applyFont="1" applyFill="1" applyBorder="1" applyAlignment="1">
      <alignment horizontal="center" vertical="center"/>
    </xf>
    <xf numFmtId="38" fontId="0" fillId="5" borderId="8" xfId="2" applyFont="1" applyFill="1" applyBorder="1" applyAlignment="1">
      <alignment horizontal="center" vertical="center"/>
    </xf>
    <xf numFmtId="38" fontId="27" fillId="5" borderId="12" xfId="2" applyFont="1" applyFill="1" applyBorder="1" applyAlignment="1">
      <alignment vertical="center" wrapText="1"/>
    </xf>
    <xf numFmtId="38" fontId="27" fillId="5" borderId="10" xfId="2" applyFont="1" applyFill="1" applyBorder="1" applyAlignment="1">
      <alignment vertical="center" wrapText="1"/>
    </xf>
    <xf numFmtId="38" fontId="9" fillId="5" borderId="74" xfId="2" applyFont="1" applyFill="1" applyBorder="1" applyAlignment="1">
      <alignment horizontal="center" vertical="center"/>
    </xf>
    <xf numFmtId="38" fontId="9" fillId="5" borderId="75" xfId="2" applyFont="1" applyFill="1" applyBorder="1" applyAlignment="1">
      <alignment horizontal="center" vertical="center"/>
    </xf>
    <xf numFmtId="38" fontId="0" fillId="5" borderId="26" xfId="2" applyFont="1" applyFill="1" applyBorder="1" applyAlignment="1">
      <alignment horizontal="center" vertical="center"/>
    </xf>
    <xf numFmtId="38" fontId="27" fillId="5" borderId="75" xfId="2" applyFont="1" applyFill="1" applyBorder="1" applyAlignment="1">
      <alignment vertical="center" wrapText="1"/>
    </xf>
    <xf numFmtId="38" fontId="27" fillId="5" borderId="78" xfId="2" applyFont="1" applyFill="1" applyBorder="1" applyAlignment="1">
      <alignment vertical="center" wrapText="1"/>
    </xf>
    <xf numFmtId="38" fontId="9" fillId="5" borderId="86" xfId="2" applyFont="1" applyFill="1" applyBorder="1" applyAlignment="1">
      <alignment horizontal="center" vertical="center"/>
    </xf>
    <xf numFmtId="38" fontId="9" fillId="0" borderId="14" xfId="2" applyFont="1" applyFill="1" applyBorder="1" applyAlignment="1">
      <alignment vertical="center" wrapText="1"/>
    </xf>
    <xf numFmtId="38" fontId="9" fillId="0" borderId="14" xfId="2" applyFont="1" applyFill="1" applyBorder="1" applyAlignment="1">
      <alignment horizontal="center" vertical="center" wrapText="1"/>
    </xf>
    <xf numFmtId="38" fontId="9" fillId="0" borderId="0" xfId="2" applyFont="1" applyFill="1" applyAlignment="1">
      <alignment horizontal="center"/>
    </xf>
    <xf numFmtId="38" fontId="9" fillId="0" borderId="14" xfId="2" applyFont="1" applyFill="1" applyBorder="1" applyAlignment="1">
      <alignment horizontal="left" vertical="center" wrapText="1"/>
    </xf>
    <xf numFmtId="38" fontId="9" fillId="0" borderId="0" xfId="2" applyFont="1" applyFill="1" applyAlignment="1">
      <alignment horizontal="left" vertical="center"/>
    </xf>
    <xf numFmtId="178" fontId="19" fillId="8" borderId="25" xfId="2" applyNumberFormat="1" applyFont="1" applyFill="1" applyBorder="1" applyAlignment="1">
      <alignment horizontal="center" vertical="center"/>
    </xf>
    <xf numFmtId="178" fontId="19" fillId="0" borderId="2" xfId="2" applyNumberFormat="1" applyFont="1" applyFill="1" applyBorder="1" applyAlignment="1">
      <alignment vertical="center" wrapText="1"/>
    </xf>
    <xf numFmtId="178" fontId="9" fillId="0" borderId="2" xfId="2" applyNumberFormat="1" applyFont="1" applyFill="1" applyBorder="1" applyAlignment="1">
      <alignment horizontal="center" vertical="center" wrapText="1"/>
    </xf>
    <xf numFmtId="178" fontId="9" fillId="0" borderId="2" xfId="2" applyNumberFormat="1" applyFont="1" applyFill="1" applyBorder="1" applyAlignment="1">
      <alignment horizontal="center" vertical="center"/>
    </xf>
    <xf numFmtId="178" fontId="9" fillId="0" borderId="36" xfId="2" applyNumberFormat="1" applyFont="1" applyFill="1" applyBorder="1" applyAlignment="1">
      <alignment horizontal="center" vertical="center"/>
    </xf>
    <xf numFmtId="178" fontId="19" fillId="8" borderId="29" xfId="2" applyNumberFormat="1" applyFont="1" applyFill="1" applyBorder="1" applyAlignment="1">
      <alignment horizontal="center" vertical="center"/>
    </xf>
    <xf numFmtId="178" fontId="24" fillId="13" borderId="36" xfId="2" applyNumberFormat="1" applyFont="1" applyFill="1" applyBorder="1" applyAlignment="1">
      <alignment horizontal="center" vertical="center"/>
    </xf>
    <xf numFmtId="178" fontId="24" fillId="8" borderId="2" xfId="2" applyNumberFormat="1" applyFont="1" applyFill="1" applyBorder="1" applyAlignment="1">
      <alignment horizontal="center" vertical="center"/>
    </xf>
    <xf numFmtId="178" fontId="19" fillId="11" borderId="29" xfId="2" applyNumberFormat="1" applyFont="1" applyFill="1" applyBorder="1" applyAlignment="1">
      <alignment horizontal="center" vertical="center"/>
    </xf>
    <xf numFmtId="178" fontId="21" fillId="0" borderId="0" xfId="2" applyNumberFormat="1" applyFont="1" applyFill="1" applyAlignment="1">
      <alignment vertical="center"/>
    </xf>
    <xf numFmtId="178" fontId="19" fillId="8" borderId="25" xfId="2" applyNumberFormat="1" applyFont="1" applyFill="1" applyBorder="1" applyAlignment="1">
      <alignment horizontal="right" vertical="center" wrapText="1"/>
    </xf>
    <xf numFmtId="178" fontId="19" fillId="8" borderId="25" xfId="0" applyNumberFormat="1" applyFont="1" applyFill="1" applyBorder="1" applyAlignment="1">
      <alignment horizontal="center" vertical="center" wrapText="1"/>
    </xf>
    <xf numFmtId="178" fontId="9" fillId="8" borderId="25" xfId="0" applyNumberFormat="1" applyFont="1" applyFill="1" applyBorder="1" applyAlignment="1">
      <alignment horizontal="center" vertical="center" wrapText="1"/>
    </xf>
    <xf numFmtId="178" fontId="25" fillId="0" borderId="2" xfId="2" applyNumberFormat="1" applyFont="1" applyFill="1" applyBorder="1" applyAlignment="1">
      <alignment horizontal="center" vertical="center" wrapText="1" shrinkToFit="1"/>
    </xf>
    <xf numFmtId="178" fontId="9" fillId="8" borderId="25" xfId="2" applyNumberFormat="1" applyFont="1" applyFill="1" applyBorder="1" applyAlignment="1">
      <alignment horizontal="center" vertical="center" wrapText="1"/>
    </xf>
    <xf numFmtId="178" fontId="9" fillId="8" borderId="25" xfId="2" applyNumberFormat="1" applyFont="1" applyFill="1" applyBorder="1" applyAlignment="1">
      <alignment horizontal="right" vertical="center" wrapText="1"/>
    </xf>
    <xf numFmtId="178" fontId="25" fillId="0" borderId="2" xfId="2" applyNumberFormat="1" applyFont="1" applyFill="1" applyBorder="1" applyAlignment="1">
      <alignment vertical="center" wrapText="1"/>
    </xf>
    <xf numFmtId="178" fontId="17" fillId="0" borderId="2" xfId="2" applyNumberFormat="1" applyFont="1" applyFill="1" applyBorder="1" applyAlignment="1">
      <alignment horizontal="center" vertical="center" wrapText="1"/>
    </xf>
    <xf numFmtId="178" fontId="21" fillId="8" borderId="29" xfId="2" applyNumberFormat="1" applyFont="1" applyFill="1" applyBorder="1" applyAlignment="1">
      <alignment horizontal="center" vertical="center" wrapText="1" shrinkToFit="1"/>
    </xf>
    <xf numFmtId="178" fontId="21" fillId="8" borderId="29" xfId="2" applyNumberFormat="1" applyFont="1" applyFill="1" applyBorder="1" applyAlignment="1">
      <alignment vertical="center" shrinkToFit="1"/>
    </xf>
    <xf numFmtId="178" fontId="9" fillId="8" borderId="29" xfId="2" applyNumberFormat="1" applyFont="1" applyFill="1" applyBorder="1" applyAlignment="1">
      <alignment horizontal="center" vertical="center" wrapText="1"/>
    </xf>
    <xf numFmtId="178" fontId="21" fillId="0" borderId="2" xfId="2" applyNumberFormat="1" applyFont="1" applyFill="1" applyBorder="1" applyAlignment="1">
      <alignment horizontal="center" vertical="center" shrinkToFit="1"/>
    </xf>
    <xf numFmtId="178" fontId="21" fillId="11" borderId="29" xfId="2" applyNumberFormat="1" applyFont="1" applyFill="1" applyBorder="1" applyAlignment="1">
      <alignment horizontal="center" vertical="center" wrapText="1" shrinkToFit="1"/>
    </xf>
    <xf numFmtId="178" fontId="9" fillId="11" borderId="29" xfId="2" applyNumberFormat="1" applyFont="1" applyFill="1" applyBorder="1" applyAlignment="1">
      <alignment horizontal="center" vertical="center" wrapText="1"/>
    </xf>
    <xf numFmtId="178" fontId="25" fillId="4" borderId="2" xfId="2" applyNumberFormat="1" applyFont="1" applyFill="1" applyBorder="1" applyAlignment="1">
      <alignment vertical="center" wrapText="1"/>
    </xf>
    <xf numFmtId="178" fontId="9" fillId="8" borderId="25" xfId="2" applyNumberFormat="1" applyFont="1" applyFill="1" applyBorder="1" applyAlignment="1">
      <alignment horizontal="center" vertical="center"/>
    </xf>
    <xf numFmtId="178" fontId="19" fillId="8" borderId="25" xfId="2" applyNumberFormat="1" applyFont="1" applyFill="1" applyBorder="1" applyAlignment="1">
      <alignment horizontal="left" vertical="center"/>
    </xf>
    <xf numFmtId="178" fontId="0" fillId="8" borderId="25" xfId="2" applyNumberFormat="1" applyFont="1" applyFill="1" applyBorder="1" applyAlignment="1">
      <alignment horizontal="center" vertical="center"/>
    </xf>
    <xf numFmtId="178" fontId="20" fillId="8" borderId="25" xfId="2" applyNumberFormat="1" applyFont="1" applyFill="1" applyBorder="1" applyAlignment="1">
      <alignment horizontal="center" vertical="center"/>
    </xf>
    <xf numFmtId="178" fontId="20" fillId="8" borderId="88" xfId="2" applyNumberFormat="1" applyFont="1" applyFill="1" applyBorder="1" applyAlignment="1">
      <alignment horizontal="center" vertical="center"/>
    </xf>
    <xf numFmtId="178" fontId="9" fillId="0" borderId="2" xfId="2" applyNumberFormat="1" applyFont="1" applyFill="1" applyBorder="1" applyAlignment="1">
      <alignment vertical="center" wrapText="1"/>
    </xf>
    <xf numFmtId="178" fontId="9" fillId="0" borderId="2" xfId="2" applyNumberFormat="1" applyFont="1" applyFill="1" applyBorder="1" applyAlignment="1">
      <alignment horizontal="left" vertical="center" wrapText="1"/>
    </xf>
    <xf numFmtId="178" fontId="9" fillId="0" borderId="3" xfId="2" applyNumberFormat="1" applyFont="1" applyFill="1" applyBorder="1" applyAlignment="1">
      <alignment vertical="center" wrapText="1"/>
    </xf>
    <xf numFmtId="178" fontId="9" fillId="0" borderId="30" xfId="2" applyNumberFormat="1" applyFont="1" applyFill="1" applyBorder="1" applyAlignment="1">
      <alignment horizontal="center" vertical="center"/>
    </xf>
    <xf numFmtId="178" fontId="9" fillId="0" borderId="29" xfId="2" applyNumberFormat="1" applyFont="1" applyFill="1" applyBorder="1" applyAlignment="1">
      <alignment horizontal="center" vertical="center" wrapText="1"/>
    </xf>
    <xf numFmtId="178" fontId="9" fillId="0" borderId="5" xfId="2" applyNumberFormat="1" applyFont="1" applyFill="1" applyBorder="1" applyAlignment="1">
      <alignment horizontal="center" vertical="center" wrapText="1"/>
    </xf>
    <xf numFmtId="178" fontId="9" fillId="0" borderId="87" xfId="2" applyNumberFormat="1" applyFont="1" applyFill="1" applyBorder="1" applyAlignment="1">
      <alignment horizontal="center" vertical="center" wrapText="1"/>
    </xf>
    <xf numFmtId="178" fontId="9" fillId="0" borderId="3" xfId="2" applyNumberFormat="1" applyFont="1" applyFill="1" applyBorder="1" applyAlignment="1">
      <alignment horizontal="left" vertical="center" wrapText="1"/>
    </xf>
    <xf numFmtId="178" fontId="9" fillId="8" borderId="29" xfId="2" applyNumberFormat="1" applyFont="1" applyFill="1" applyBorder="1" applyAlignment="1">
      <alignment horizontal="center" vertical="center"/>
    </xf>
    <xf numFmtId="178" fontId="19" fillId="8" borderId="29" xfId="2" applyNumberFormat="1" applyFont="1" applyFill="1" applyBorder="1" applyAlignment="1">
      <alignment horizontal="left" vertical="center"/>
    </xf>
    <xf numFmtId="178" fontId="0" fillId="8" borderId="29" xfId="2" applyNumberFormat="1" applyFont="1" applyFill="1" applyBorder="1" applyAlignment="1">
      <alignment horizontal="center" vertical="center"/>
    </xf>
    <xf numFmtId="178" fontId="20" fillId="8" borderId="29" xfId="2" applyNumberFormat="1" applyFont="1" applyFill="1" applyBorder="1" applyAlignment="1">
      <alignment horizontal="center" vertical="center"/>
    </xf>
    <xf numFmtId="178" fontId="20" fillId="8" borderId="43" xfId="2" applyNumberFormat="1" applyFont="1" applyFill="1" applyBorder="1" applyAlignment="1">
      <alignment horizontal="center" vertical="center"/>
    </xf>
    <xf numFmtId="178" fontId="9" fillId="11" borderId="29" xfId="2" applyNumberFormat="1" applyFont="1" applyFill="1" applyBorder="1" applyAlignment="1">
      <alignment horizontal="center" vertical="center"/>
    </xf>
    <xf numFmtId="178" fontId="19" fillId="11" borderId="29" xfId="2" applyNumberFormat="1" applyFont="1" applyFill="1" applyBorder="1" applyAlignment="1">
      <alignment horizontal="left" vertical="center"/>
    </xf>
    <xf numFmtId="178" fontId="0" fillId="11" borderId="29" xfId="2" applyNumberFormat="1" applyFont="1" applyFill="1" applyBorder="1" applyAlignment="1">
      <alignment horizontal="center" vertical="center"/>
    </xf>
    <xf numFmtId="178" fontId="20" fillId="11" borderId="29" xfId="2" applyNumberFormat="1" applyFont="1" applyFill="1" applyBorder="1" applyAlignment="1">
      <alignment horizontal="center" vertical="center"/>
    </xf>
    <xf numFmtId="178" fontId="20" fillId="11" borderId="43" xfId="2" applyNumberFormat="1" applyFont="1" applyFill="1" applyBorder="1" applyAlignment="1">
      <alignment horizontal="center" vertical="center"/>
    </xf>
    <xf numFmtId="178" fontId="19" fillId="0" borderId="0" xfId="2" applyNumberFormat="1" applyFont="1" applyFill="1"/>
    <xf numFmtId="178" fontId="9" fillId="0" borderId="0" xfId="2" applyNumberFormat="1" applyFont="1" applyFill="1"/>
    <xf numFmtId="178" fontId="19" fillId="11" borderId="0" xfId="2" applyNumberFormat="1" applyFont="1" applyFill="1"/>
    <xf numFmtId="178" fontId="9" fillId="0" borderId="36" xfId="2" applyNumberFormat="1" applyFont="1" applyFill="1" applyBorder="1" applyAlignment="1">
      <alignment horizontal="center" vertical="center" wrapText="1"/>
    </xf>
    <xf numFmtId="178" fontId="28" fillId="0" borderId="0" xfId="2" applyNumberFormat="1" applyFont="1" applyFill="1" applyAlignment="1">
      <alignment vertical="center"/>
    </xf>
    <xf numFmtId="178" fontId="9" fillId="0" borderId="36" xfId="2" applyNumberFormat="1" applyFont="1" applyBorder="1" applyAlignment="1">
      <alignment horizontal="center" vertical="center"/>
    </xf>
    <xf numFmtId="178" fontId="25" fillId="0" borderId="13" xfId="2" applyNumberFormat="1" applyFont="1" applyFill="1" applyBorder="1" applyAlignment="1">
      <alignment horizontal="center" vertical="center" wrapText="1" shrinkToFit="1"/>
    </xf>
    <xf numFmtId="178" fontId="25" fillId="0" borderId="13" xfId="2" applyNumberFormat="1" applyFont="1" applyFill="1" applyBorder="1" applyAlignment="1">
      <alignment vertical="center" wrapText="1"/>
    </xf>
    <xf numFmtId="178" fontId="17" fillId="0" borderId="13" xfId="2" applyNumberFormat="1" applyFont="1" applyFill="1" applyBorder="1" applyAlignment="1">
      <alignment horizontal="center" vertical="center" wrapText="1"/>
    </xf>
    <xf numFmtId="178" fontId="25" fillId="0" borderId="36" xfId="2" applyNumberFormat="1" applyFont="1" applyFill="1" applyBorder="1" applyAlignment="1">
      <alignment vertical="center" wrapText="1"/>
    </xf>
    <xf numFmtId="178" fontId="9" fillId="0" borderId="89" xfId="2" applyNumberFormat="1" applyFont="1" applyFill="1" applyBorder="1" applyAlignment="1">
      <alignment horizontal="center" vertical="center" wrapText="1"/>
    </xf>
    <xf numFmtId="178" fontId="9" fillId="0" borderId="13" xfId="2" applyNumberFormat="1" applyFont="1" applyFill="1" applyBorder="1" applyAlignment="1">
      <alignment horizontal="center" vertical="center" wrapText="1"/>
    </xf>
    <xf numFmtId="178" fontId="9" fillId="0" borderId="24" xfId="2" applyNumberFormat="1" applyFont="1" applyFill="1" applyBorder="1" applyAlignment="1">
      <alignment horizontal="center" vertical="center" wrapText="1"/>
    </xf>
    <xf numFmtId="178" fontId="9" fillId="2" borderId="0" xfId="2" applyNumberFormat="1" applyFont="1" applyFill="1"/>
    <xf numFmtId="178" fontId="9" fillId="14" borderId="36" xfId="2" applyNumberFormat="1" applyFont="1" applyFill="1" applyBorder="1" applyAlignment="1">
      <alignment horizontal="center" vertical="center"/>
    </xf>
    <xf numFmtId="178" fontId="9" fillId="7" borderId="2" xfId="2" applyNumberFormat="1" applyFont="1" applyFill="1" applyBorder="1" applyAlignment="1">
      <alignment horizontal="center" vertical="center"/>
    </xf>
    <xf numFmtId="178" fontId="19" fillId="7" borderId="2" xfId="2" applyNumberFormat="1" applyFont="1" applyFill="1" applyBorder="1" applyAlignment="1">
      <alignment vertical="center" wrapText="1"/>
    </xf>
    <xf numFmtId="178" fontId="21" fillId="7" borderId="2" xfId="2" applyNumberFormat="1" applyFont="1" applyFill="1" applyBorder="1" applyAlignment="1">
      <alignment horizontal="center" vertical="center" wrapText="1" shrinkToFit="1"/>
    </xf>
    <xf numFmtId="178" fontId="9" fillId="7" borderId="2" xfId="2" applyNumberFormat="1" applyFont="1" applyFill="1" applyBorder="1" applyAlignment="1">
      <alignment horizontal="center" vertical="center" wrapText="1"/>
    </xf>
    <xf numFmtId="178" fontId="9" fillId="7" borderId="2" xfId="2" applyNumberFormat="1" applyFont="1" applyFill="1" applyBorder="1" applyAlignment="1">
      <alignment vertical="center" wrapText="1"/>
    </xf>
    <xf numFmtId="178" fontId="9" fillId="7" borderId="2" xfId="2" applyNumberFormat="1" applyFont="1" applyFill="1" applyBorder="1" applyAlignment="1">
      <alignment horizontal="left" vertical="center" wrapText="1"/>
    </xf>
    <xf numFmtId="178" fontId="9" fillId="7" borderId="3" xfId="2" applyNumberFormat="1" applyFont="1" applyFill="1" applyBorder="1" applyAlignment="1">
      <alignment horizontal="left" vertical="center" wrapText="1"/>
    </xf>
    <xf numFmtId="178" fontId="9" fillId="7" borderId="30" xfId="2" applyNumberFormat="1" applyFont="1" applyFill="1" applyBorder="1" applyAlignment="1">
      <alignment horizontal="center" vertical="center"/>
    </xf>
    <xf numFmtId="178" fontId="9" fillId="7" borderId="87" xfId="2" applyNumberFormat="1" applyFont="1" applyFill="1" applyBorder="1" applyAlignment="1">
      <alignment horizontal="center" vertical="center" wrapText="1"/>
    </xf>
    <xf numFmtId="178" fontId="9" fillId="7" borderId="5" xfId="2" applyNumberFormat="1" applyFont="1" applyFill="1" applyBorder="1" applyAlignment="1">
      <alignment horizontal="center" vertical="center" wrapText="1"/>
    </xf>
    <xf numFmtId="178" fontId="9" fillId="7" borderId="3" xfId="2" applyNumberFormat="1" applyFont="1" applyFill="1" applyBorder="1" applyAlignment="1">
      <alignment vertical="center" wrapText="1"/>
    </xf>
    <xf numFmtId="178" fontId="0" fillId="7" borderId="2" xfId="2" applyNumberFormat="1" applyFont="1" applyFill="1" applyBorder="1" applyAlignment="1">
      <alignment horizontal="center" vertical="center" wrapText="1"/>
    </xf>
    <xf numFmtId="178" fontId="0" fillId="0" borderId="2" xfId="2" applyNumberFormat="1" applyFont="1" applyFill="1" applyBorder="1" applyAlignment="1">
      <alignment vertical="center" wrapText="1"/>
    </xf>
    <xf numFmtId="178" fontId="0" fillId="0" borderId="2" xfId="2" applyNumberFormat="1" applyFont="1" applyFill="1" applyBorder="1" applyAlignment="1">
      <alignment horizontal="center" vertical="center"/>
    </xf>
    <xf numFmtId="178" fontId="0" fillId="0" borderId="3" xfId="2" applyNumberFormat="1" applyFont="1" applyFill="1" applyBorder="1" applyAlignment="1">
      <alignment vertical="center" wrapText="1"/>
    </xf>
    <xf numFmtId="178" fontId="9" fillId="4" borderId="0" xfId="2" applyNumberFormat="1" applyFont="1" applyFill="1"/>
    <xf numFmtId="178" fontId="21" fillId="0" borderId="81" xfId="2" applyNumberFormat="1" applyFont="1" applyFill="1" applyBorder="1" applyAlignment="1">
      <alignment vertical="center" shrinkToFit="1"/>
    </xf>
    <xf numFmtId="178" fontId="0" fillId="0" borderId="5" xfId="2" applyNumberFormat="1" applyFont="1" applyFill="1" applyBorder="1" applyAlignment="1">
      <alignment horizontal="center" vertical="center"/>
    </xf>
    <xf numFmtId="178" fontId="9" fillId="0" borderId="5" xfId="2" applyNumberFormat="1" applyFont="1" applyFill="1" applyBorder="1" applyAlignment="1">
      <alignment horizontal="center" vertical="center"/>
    </xf>
    <xf numFmtId="178" fontId="16" fillId="0" borderId="2" xfId="2" applyNumberFormat="1" applyFont="1" applyFill="1" applyBorder="1" applyAlignment="1">
      <alignment horizontal="center" vertical="center" wrapText="1"/>
    </xf>
    <xf numFmtId="178" fontId="16" fillId="0" borderId="5" xfId="2" applyNumberFormat="1" applyFont="1" applyFill="1" applyBorder="1" applyAlignment="1">
      <alignment horizontal="center" vertical="center" wrapText="1"/>
    </xf>
    <xf numFmtId="178" fontId="23" fillId="8" borderId="29" xfId="2" applyNumberFormat="1" applyFont="1" applyFill="1" applyBorder="1" applyAlignment="1">
      <alignment horizontal="center" vertical="center"/>
    </xf>
    <xf numFmtId="178" fontId="9" fillId="0" borderId="10" xfId="2" applyNumberFormat="1" applyFont="1" applyFill="1" applyBorder="1" applyAlignment="1">
      <alignment vertical="center" wrapText="1"/>
    </xf>
    <xf numFmtId="178" fontId="22" fillId="8" borderId="29" xfId="2" applyNumberFormat="1" applyFont="1" applyFill="1" applyBorder="1" applyAlignment="1">
      <alignment horizontal="center" vertical="center" wrapText="1" shrinkToFit="1"/>
    </xf>
    <xf numFmtId="178" fontId="23" fillId="8" borderId="29" xfId="2" applyNumberFormat="1" applyFont="1" applyFill="1" applyBorder="1" applyAlignment="1">
      <alignment horizontal="center" vertical="center" wrapText="1"/>
    </xf>
    <xf numFmtId="178" fontId="25" fillId="0" borderId="41" xfId="2" applyNumberFormat="1" applyFont="1" applyFill="1" applyBorder="1" applyAlignment="1">
      <alignment horizontal="center" vertical="center" wrapText="1" shrinkToFit="1"/>
    </xf>
    <xf numFmtId="178" fontId="25" fillId="0" borderId="42" xfId="2" applyNumberFormat="1" applyFont="1" applyFill="1" applyBorder="1" applyAlignment="1">
      <alignment vertical="center" shrinkToFit="1"/>
    </xf>
    <xf numFmtId="178" fontId="17" fillId="0" borderId="8" xfId="2" applyNumberFormat="1" applyFont="1" applyFill="1" applyBorder="1" applyAlignment="1">
      <alignment horizontal="center" vertical="center" wrapText="1"/>
    </xf>
    <xf numFmtId="178" fontId="21" fillId="0" borderId="46" xfId="2" applyNumberFormat="1" applyFont="1" applyFill="1" applyBorder="1" applyAlignment="1">
      <alignment horizontal="center" vertical="center" shrinkToFit="1"/>
    </xf>
    <xf numFmtId="178" fontId="21" fillId="0" borderId="50" xfId="0" applyNumberFormat="1" applyFont="1" applyFill="1" applyBorder="1" applyAlignment="1">
      <alignment horizontal="center" vertical="center" shrinkToFit="1"/>
    </xf>
    <xf numFmtId="178" fontId="9" fillId="0" borderId="79" xfId="2" applyNumberFormat="1" applyFont="1" applyFill="1" applyBorder="1" applyAlignment="1">
      <alignment horizontal="center" vertical="center" wrapText="1"/>
    </xf>
    <xf numFmtId="178" fontId="21" fillId="0" borderId="3" xfId="2" applyNumberFormat="1" applyFont="1" applyFill="1" applyBorder="1" applyAlignment="1">
      <alignment horizontal="center" vertical="center" shrinkToFit="1"/>
    </xf>
    <xf numFmtId="178" fontId="21" fillId="0" borderId="16" xfId="0" applyNumberFormat="1" applyFont="1" applyFill="1" applyBorder="1" applyAlignment="1">
      <alignment horizontal="center" vertical="center" shrinkToFit="1"/>
    </xf>
    <xf numFmtId="178" fontId="9" fillId="0" borderId="62" xfId="2" applyNumberFormat="1" applyFont="1" applyFill="1" applyBorder="1" applyAlignment="1">
      <alignment horizontal="center" vertical="center" wrapText="1"/>
    </xf>
    <xf numFmtId="178" fontId="21" fillId="0" borderId="47" xfId="2" applyNumberFormat="1" applyFont="1" applyFill="1" applyBorder="1" applyAlignment="1">
      <alignment horizontal="center" vertical="center" shrinkToFit="1"/>
    </xf>
    <xf numFmtId="178" fontId="21" fillId="0" borderId="9" xfId="0" applyNumberFormat="1" applyFont="1" applyFill="1" applyBorder="1" applyAlignment="1">
      <alignment horizontal="center" vertical="center" shrinkToFit="1"/>
    </xf>
    <xf numFmtId="178" fontId="9" fillId="0" borderId="80" xfId="2" applyNumberFormat="1" applyFont="1" applyFill="1" applyBorder="1" applyAlignment="1">
      <alignment horizontal="center" vertical="center" wrapText="1"/>
    </xf>
    <xf numFmtId="178" fontId="21" fillId="0" borderId="53" xfId="2" applyNumberFormat="1" applyFont="1" applyFill="1" applyBorder="1" applyAlignment="1">
      <alignment horizontal="center" vertical="center" shrinkToFit="1"/>
    </xf>
    <xf numFmtId="178" fontId="21" fillId="0" borderId="54" xfId="0" applyNumberFormat="1" applyFont="1" applyFill="1" applyBorder="1" applyAlignment="1">
      <alignment horizontal="center" vertical="center" shrinkToFit="1"/>
    </xf>
    <xf numFmtId="178" fontId="21" fillId="0" borderId="62" xfId="2" applyNumberFormat="1" applyFont="1" applyFill="1" applyBorder="1" applyAlignment="1">
      <alignment horizontal="center" vertical="center" shrinkToFit="1"/>
    </xf>
    <xf numFmtId="178" fontId="21" fillId="0" borderId="60" xfId="2" applyNumberFormat="1" applyFont="1" applyFill="1" applyBorder="1" applyAlignment="1">
      <alignment horizontal="center" vertical="center" shrinkToFit="1"/>
    </xf>
    <xf numFmtId="178" fontId="21" fillId="0" borderId="61" xfId="0" applyNumberFormat="1" applyFont="1" applyFill="1" applyBorder="1" applyAlignment="1">
      <alignment horizontal="center" vertical="center" shrinkToFit="1"/>
    </xf>
    <xf numFmtId="178" fontId="21" fillId="0" borderId="63" xfId="2" applyNumberFormat="1" applyFont="1" applyFill="1" applyBorder="1" applyAlignment="1">
      <alignment horizontal="center" vertical="center" shrinkToFit="1"/>
    </xf>
    <xf numFmtId="178" fontId="9" fillId="0" borderId="63" xfId="2" applyNumberFormat="1" applyFont="1" applyFill="1" applyBorder="1" applyAlignment="1">
      <alignment horizontal="center" vertical="center" wrapText="1"/>
    </xf>
    <xf numFmtId="178" fontId="21" fillId="0" borderId="64" xfId="2" applyNumberFormat="1" applyFont="1" applyFill="1" applyBorder="1" applyAlignment="1">
      <alignment horizontal="center" vertical="center" shrinkToFit="1"/>
    </xf>
    <xf numFmtId="178" fontId="21" fillId="0" borderId="57" xfId="2" applyNumberFormat="1" applyFont="1" applyFill="1" applyBorder="1" applyAlignment="1">
      <alignment horizontal="center" vertical="center" shrinkToFit="1"/>
    </xf>
    <xf numFmtId="178" fontId="10" fillId="8" borderId="29" xfId="2" applyNumberFormat="1" applyFont="1" applyFill="1" applyBorder="1" applyAlignment="1">
      <alignment horizontal="center" vertical="center"/>
    </xf>
    <xf numFmtId="178" fontId="23" fillId="8" borderId="29" xfId="2" applyNumberFormat="1" applyFont="1" applyFill="1" applyBorder="1" applyAlignment="1">
      <alignment horizontal="left" vertical="center"/>
    </xf>
    <xf numFmtId="178" fontId="22" fillId="8" borderId="29" xfId="2" applyNumberFormat="1" applyFont="1" applyFill="1" applyBorder="1" applyAlignment="1">
      <alignment horizontal="center" vertical="center"/>
    </xf>
    <xf numFmtId="178" fontId="22" fillId="8" borderId="43" xfId="2" applyNumberFormat="1" applyFont="1" applyFill="1" applyBorder="1" applyAlignment="1">
      <alignment horizontal="center" vertical="center"/>
    </xf>
    <xf numFmtId="178" fontId="17" fillId="0" borderId="8" xfId="2" applyNumberFormat="1" applyFont="1" applyFill="1" applyBorder="1" applyAlignment="1">
      <alignment vertical="center" wrapText="1"/>
    </xf>
    <xf numFmtId="178" fontId="9" fillId="0" borderId="8" xfId="2" applyNumberFormat="1" applyFont="1" applyFill="1" applyBorder="1" applyAlignment="1">
      <alignment vertical="center" wrapText="1"/>
    </xf>
    <xf numFmtId="178" fontId="9" fillId="0" borderId="8" xfId="2" applyNumberFormat="1" applyFont="1" applyFill="1" applyBorder="1" applyAlignment="1">
      <alignment horizontal="left" vertical="center" wrapText="1"/>
    </xf>
    <xf numFmtId="178" fontId="9" fillId="0" borderId="12" xfId="2" applyNumberFormat="1" applyFont="1" applyFill="1" applyBorder="1" applyAlignment="1">
      <alignment vertical="center" wrapText="1"/>
    </xf>
    <xf numFmtId="178" fontId="9" fillId="0" borderId="12" xfId="2" applyNumberFormat="1" applyFont="1" applyFill="1" applyBorder="1" applyAlignment="1">
      <alignment horizontal="center" vertical="center"/>
    </xf>
    <xf numFmtId="178" fontId="9" fillId="0" borderId="0" xfId="2" applyNumberFormat="1" applyFont="1" applyFill="1" applyBorder="1" applyAlignment="1">
      <alignment horizontal="center" vertical="center" wrapText="1"/>
    </xf>
    <xf numFmtId="178" fontId="9" fillId="0" borderId="12" xfId="2" applyNumberFormat="1" applyFont="1" applyFill="1" applyBorder="1" applyAlignment="1">
      <alignment horizontal="center" vertical="center" wrapText="1"/>
    </xf>
    <xf numFmtId="178" fontId="9" fillId="0" borderId="37" xfId="2" applyNumberFormat="1" applyFont="1" applyFill="1" applyBorder="1" applyAlignment="1">
      <alignment horizontal="center" vertical="center" wrapText="1"/>
    </xf>
    <xf numFmtId="178" fontId="9" fillId="0" borderId="69" xfId="2" applyNumberFormat="1" applyFont="1" applyFill="1" applyBorder="1" applyAlignment="1">
      <alignment horizontal="center" vertical="center" wrapText="1"/>
    </xf>
    <xf numFmtId="178" fontId="9" fillId="0" borderId="69" xfId="2" applyNumberFormat="1" applyFont="1" applyFill="1" applyBorder="1" applyAlignment="1">
      <alignment horizontal="left" vertical="center" wrapText="1"/>
    </xf>
    <xf numFmtId="178" fontId="9" fillId="0" borderId="20" xfId="2" applyNumberFormat="1" applyFont="1" applyFill="1" applyBorder="1" applyAlignment="1">
      <alignment horizontal="center" vertical="center" wrapText="1"/>
    </xf>
    <xf numFmtId="178" fontId="9" fillId="0" borderId="31" xfId="2" applyNumberFormat="1" applyFont="1" applyFill="1" applyBorder="1" applyAlignment="1">
      <alignment horizontal="center" vertical="center" wrapText="1"/>
    </xf>
    <xf numFmtId="178" fontId="9" fillId="0" borderId="70" xfId="2" applyNumberFormat="1" applyFont="1" applyFill="1" applyBorder="1" applyAlignment="1">
      <alignment horizontal="center" vertical="center" wrapText="1"/>
    </xf>
    <xf numFmtId="178" fontId="9" fillId="0" borderId="71" xfId="2" applyNumberFormat="1" applyFont="1" applyFill="1" applyBorder="1" applyAlignment="1">
      <alignment horizontal="center" vertical="center" wrapText="1"/>
    </xf>
    <xf numFmtId="178" fontId="9" fillId="0" borderId="21" xfId="2" applyNumberFormat="1" applyFont="1" applyFill="1" applyBorder="1" applyAlignment="1">
      <alignment horizontal="center" vertical="center" wrapText="1"/>
    </xf>
    <xf numFmtId="178" fontId="9" fillId="0" borderId="64" xfId="2" applyNumberFormat="1" applyFont="1" applyFill="1" applyBorder="1" applyAlignment="1">
      <alignment horizontal="center" vertical="center" wrapText="1"/>
    </xf>
    <xf numFmtId="178" fontId="9" fillId="0" borderId="64" xfId="2" applyNumberFormat="1" applyFont="1" applyFill="1" applyBorder="1" applyAlignment="1">
      <alignment horizontal="left" vertical="center" wrapText="1"/>
    </xf>
    <xf numFmtId="178" fontId="9" fillId="0" borderId="22" xfId="2" applyNumberFormat="1" applyFont="1" applyFill="1" applyBorder="1" applyAlignment="1">
      <alignment horizontal="center" vertical="center" wrapText="1"/>
    </xf>
    <xf numFmtId="178" fontId="9" fillId="0" borderId="32" xfId="2" applyNumberFormat="1" applyFont="1" applyFill="1" applyBorder="1" applyAlignment="1">
      <alignment horizontal="center" vertical="center" wrapText="1"/>
    </xf>
    <xf numFmtId="178" fontId="9" fillId="0" borderId="72" xfId="2" applyNumberFormat="1" applyFont="1" applyFill="1" applyBorder="1" applyAlignment="1">
      <alignment horizontal="center" vertical="center" wrapText="1"/>
    </xf>
    <xf numFmtId="178" fontId="9" fillId="0" borderId="73" xfId="2" applyNumberFormat="1" applyFont="1" applyFill="1" applyBorder="1" applyAlignment="1">
      <alignment horizontal="center" vertical="center" wrapText="1"/>
    </xf>
    <xf numFmtId="178" fontId="9" fillId="0" borderId="62" xfId="2" applyNumberFormat="1" applyFont="1" applyFill="1" applyBorder="1" applyAlignment="1">
      <alignment horizontal="left" vertical="center" wrapText="1"/>
    </xf>
    <xf numFmtId="178" fontId="9" fillId="0" borderId="33" xfId="2" applyNumberFormat="1" applyFont="1" applyFill="1" applyBorder="1" applyAlignment="1">
      <alignment horizontal="center" vertical="center" wrapText="1"/>
    </xf>
    <xf numFmtId="178" fontId="9" fillId="0" borderId="65" xfId="2" applyNumberFormat="1" applyFont="1" applyFill="1" applyBorder="1" applyAlignment="1">
      <alignment horizontal="center" vertical="center" wrapText="1"/>
    </xf>
    <xf numFmtId="178" fontId="9" fillId="0" borderId="66" xfId="2" applyNumberFormat="1" applyFont="1" applyFill="1" applyBorder="1" applyAlignment="1">
      <alignment horizontal="center" vertical="center" wrapText="1"/>
    </xf>
    <xf numFmtId="178" fontId="9" fillId="0" borderId="63" xfId="2" applyNumberFormat="1" applyFont="1" applyFill="1" applyBorder="1" applyAlignment="1">
      <alignment horizontal="left" vertical="center" wrapText="1"/>
    </xf>
    <xf numFmtId="178" fontId="9" fillId="0" borderId="34" xfId="2" applyNumberFormat="1" applyFont="1" applyFill="1" applyBorder="1" applyAlignment="1">
      <alignment horizontal="center" vertical="center" wrapText="1"/>
    </xf>
    <xf numFmtId="178" fontId="9" fillId="0" borderId="67" xfId="2" applyNumberFormat="1" applyFont="1" applyFill="1" applyBorder="1" applyAlignment="1">
      <alignment horizontal="center" vertical="center" wrapText="1"/>
    </xf>
    <xf numFmtId="178" fontId="9" fillId="0" borderId="68" xfId="2" applyNumberFormat="1" applyFont="1" applyFill="1" applyBorder="1" applyAlignment="1">
      <alignment horizontal="center" vertical="center" wrapText="1"/>
    </xf>
    <xf numFmtId="178" fontId="9" fillId="0" borderId="57" xfId="2" applyNumberFormat="1" applyFont="1" applyFill="1" applyBorder="1" applyAlignment="1">
      <alignment horizontal="center" vertical="center" wrapText="1"/>
    </xf>
    <xf numFmtId="178" fontId="9" fillId="0" borderId="57" xfId="2" applyNumberFormat="1" applyFont="1" applyFill="1" applyBorder="1" applyAlignment="1">
      <alignment horizontal="left" vertical="center" wrapText="1"/>
    </xf>
    <xf numFmtId="178" fontId="9" fillId="0" borderId="35" xfId="2" applyNumberFormat="1" applyFont="1" applyFill="1" applyBorder="1" applyAlignment="1">
      <alignment horizontal="center" vertical="center" wrapText="1"/>
    </xf>
    <xf numFmtId="178" fontId="9" fillId="0" borderId="58" xfId="2" applyNumberFormat="1" applyFont="1" applyFill="1" applyBorder="1" applyAlignment="1">
      <alignment horizontal="center" vertical="center" wrapText="1"/>
    </xf>
    <xf numFmtId="178" fontId="9" fillId="0" borderId="59" xfId="2" applyNumberFormat="1" applyFont="1" applyFill="1" applyBorder="1" applyAlignment="1">
      <alignment horizontal="center" vertical="center" wrapText="1"/>
    </xf>
    <xf numFmtId="1" fontId="12" fillId="0" borderId="0" xfId="2" applyNumberFormat="1" applyFont="1" applyFill="1" applyBorder="1"/>
    <xf numFmtId="1" fontId="12" fillId="0" borderId="0" xfId="2" applyNumberFormat="1" applyFont="1" applyFill="1" applyBorder="1" applyAlignment="1">
      <alignment horizontal="left"/>
    </xf>
    <xf numFmtId="1" fontId="10" fillId="0" borderId="28" xfId="2" applyNumberFormat="1" applyFont="1" applyFill="1" applyBorder="1"/>
    <xf numFmtId="1" fontId="9" fillId="10" borderId="55" xfId="2" applyNumberFormat="1" applyFont="1" applyFill="1" applyBorder="1" applyAlignment="1">
      <alignment horizontal="center" vertical="center" wrapText="1"/>
    </xf>
    <xf numFmtId="1" fontId="9" fillId="10" borderId="1" xfId="2" applyNumberFormat="1" applyFont="1" applyFill="1" applyBorder="1" applyAlignment="1">
      <alignment horizontal="center" vertical="center"/>
    </xf>
    <xf numFmtId="1" fontId="9" fillId="10" borderId="56" xfId="2" applyNumberFormat="1" applyFont="1" applyFill="1" applyBorder="1" applyAlignment="1">
      <alignment horizontal="center" vertical="center"/>
    </xf>
    <xf numFmtId="1" fontId="23" fillId="8" borderId="44" xfId="2" applyNumberFormat="1" applyFont="1" applyFill="1" applyBorder="1" applyAlignment="1">
      <alignment horizontal="left" vertical="center"/>
    </xf>
    <xf numFmtId="1" fontId="9" fillId="0" borderId="4" xfId="2" applyNumberFormat="1" applyFont="1" applyFill="1" applyBorder="1" applyAlignment="1">
      <alignment horizontal="center" vertical="center"/>
    </xf>
    <xf numFmtId="1" fontId="23" fillId="8" borderId="17" xfId="2" applyNumberFormat="1" applyFont="1" applyFill="1" applyBorder="1" applyAlignment="1">
      <alignment horizontal="left" vertical="center"/>
    </xf>
    <xf numFmtId="1" fontId="23" fillId="11" borderId="17" xfId="2" applyNumberFormat="1" applyFont="1" applyFill="1" applyBorder="1" applyAlignment="1">
      <alignment horizontal="left" vertical="center"/>
    </xf>
    <xf numFmtId="1" fontId="9" fillId="0" borderId="90" xfId="2" applyNumberFormat="1" applyFont="1" applyFill="1" applyBorder="1" applyAlignment="1">
      <alignment horizontal="center" vertical="center"/>
    </xf>
    <xf numFmtId="1" fontId="9" fillId="7" borderId="4" xfId="2" applyNumberFormat="1" applyFont="1" applyFill="1" applyBorder="1" applyAlignment="1">
      <alignment horizontal="center" vertical="center"/>
    </xf>
    <xf numFmtId="1" fontId="0" fillId="7" borderId="4" xfId="2" applyNumberFormat="1" applyFont="1" applyFill="1" applyBorder="1" applyAlignment="1">
      <alignment horizontal="center" vertical="center"/>
    </xf>
    <xf numFmtId="1" fontId="9" fillId="0" borderId="1" xfId="2" applyNumberFormat="1" applyFont="1" applyFill="1" applyBorder="1" applyAlignment="1">
      <alignment horizontal="center" vertical="center"/>
    </xf>
    <xf numFmtId="1" fontId="9" fillId="0" borderId="14" xfId="2" applyNumberFormat="1" applyFont="1" applyFill="1" applyBorder="1" applyAlignment="1">
      <alignment horizontal="center" vertical="center"/>
    </xf>
    <xf numFmtId="1" fontId="9" fillId="0" borderId="0" xfId="2" applyNumberFormat="1" applyFont="1" applyFill="1"/>
    <xf numFmtId="38" fontId="18" fillId="12" borderId="11" xfId="2" applyFont="1" applyFill="1" applyBorder="1" applyAlignment="1">
      <alignment horizontal="center" vertical="center" wrapText="1"/>
    </xf>
    <xf numFmtId="38" fontId="18" fillId="12" borderId="8" xfId="2" applyFont="1" applyFill="1" applyBorder="1" applyAlignment="1">
      <alignment horizontal="center" vertical="center" wrapText="1"/>
    </xf>
    <xf numFmtId="177" fontId="0" fillId="0" borderId="0" xfId="0" applyNumberFormat="1" applyFont="1" applyFill="1" applyAlignment="1">
      <alignment wrapText="1"/>
    </xf>
    <xf numFmtId="0" fontId="12" fillId="0" borderId="0" xfId="0" applyFont="1" applyFill="1" applyBorder="1" applyAlignment="1">
      <alignment horizontal="center" wrapText="1"/>
    </xf>
    <xf numFmtId="0" fontId="9" fillId="0" borderId="0" xfId="0" applyFont="1" applyFill="1" applyBorder="1" applyAlignment="1">
      <alignment horizontal="center" wrapText="1"/>
    </xf>
    <xf numFmtId="178" fontId="21" fillId="0" borderId="25" xfId="2" applyNumberFormat="1" applyFont="1" applyFill="1" applyBorder="1" applyAlignment="1">
      <alignment vertical="center" wrapText="1" shrinkToFit="1"/>
    </xf>
    <xf numFmtId="178" fontId="21" fillId="0" borderId="46" xfId="2" applyNumberFormat="1" applyFont="1" applyFill="1" applyBorder="1" applyAlignment="1">
      <alignment vertical="center" wrapText="1" shrinkToFit="1"/>
    </xf>
    <xf numFmtId="178" fontId="21" fillId="0" borderId="23" xfId="2" applyNumberFormat="1" applyFont="1" applyFill="1" applyBorder="1" applyAlignment="1">
      <alignment vertical="center" wrapText="1" shrinkToFit="1"/>
    </xf>
    <xf numFmtId="178" fontId="21" fillId="0" borderId="47" xfId="2" applyNumberFormat="1" applyFont="1" applyFill="1" applyBorder="1" applyAlignment="1">
      <alignment vertical="center" wrapText="1" shrinkToFit="1"/>
    </xf>
    <xf numFmtId="178" fontId="21" fillId="0" borderId="12" xfId="2" applyNumberFormat="1" applyFont="1" applyFill="1" applyBorder="1" applyAlignment="1">
      <alignment vertical="center" wrapText="1" shrinkToFit="1"/>
    </xf>
    <xf numFmtId="178" fontId="21" fillId="0" borderId="3" xfId="2" applyNumberFormat="1" applyFont="1" applyFill="1" applyBorder="1" applyAlignment="1">
      <alignment vertical="center" wrapText="1" shrinkToFit="1"/>
    </xf>
    <xf numFmtId="178" fontId="21" fillId="0" borderId="49" xfId="2" applyNumberFormat="1" applyFont="1" applyFill="1" applyBorder="1" applyAlignment="1">
      <alignment vertical="center" wrapText="1" shrinkToFit="1"/>
    </xf>
    <xf numFmtId="177" fontId="9" fillId="0" borderId="14" xfId="0" applyNumberFormat="1" applyFont="1" applyFill="1" applyBorder="1" applyAlignment="1">
      <alignment vertical="center" wrapText="1" shrinkToFit="1"/>
    </xf>
    <xf numFmtId="0" fontId="9" fillId="0" borderId="0" xfId="0" applyFont="1" applyFill="1" applyAlignment="1">
      <alignment wrapText="1"/>
    </xf>
    <xf numFmtId="178" fontId="21" fillId="0" borderId="2" xfId="2" applyNumberFormat="1" applyFont="1" applyFill="1" applyBorder="1" applyAlignment="1">
      <alignment horizontal="left" vertical="center" wrapText="1" shrinkToFit="1"/>
    </xf>
    <xf numFmtId="178" fontId="21" fillId="0" borderId="13" xfId="2" applyNumberFormat="1" applyFont="1" applyFill="1" applyBorder="1" applyAlignment="1">
      <alignment horizontal="left" vertical="center" wrapText="1" shrinkToFit="1"/>
    </xf>
    <xf numFmtId="178" fontId="21" fillId="0" borderId="2" xfId="2" quotePrefix="1" applyNumberFormat="1" applyFont="1" applyFill="1" applyBorder="1" applyAlignment="1">
      <alignment vertical="center" wrapText="1" shrinkToFit="1"/>
    </xf>
    <xf numFmtId="49" fontId="25" fillId="0" borderId="2" xfId="2" applyNumberFormat="1" applyFont="1" applyFill="1" applyBorder="1" applyAlignment="1">
      <alignment horizontal="left" vertical="center" wrapText="1"/>
    </xf>
    <xf numFmtId="9" fontId="17" fillId="0" borderId="2" xfId="1" applyFont="1" applyFill="1" applyBorder="1" applyAlignment="1">
      <alignment horizontal="left" vertical="center" wrapText="1"/>
    </xf>
    <xf numFmtId="0" fontId="17" fillId="0" borderId="8" xfId="0" applyNumberFormat="1" applyFont="1" applyFill="1" applyBorder="1" applyAlignment="1">
      <alignment horizontal="left" vertical="center" wrapText="1"/>
    </xf>
    <xf numFmtId="9" fontId="9" fillId="0" borderId="79" xfId="1" applyFont="1" applyFill="1" applyBorder="1" applyAlignment="1">
      <alignment horizontal="left" vertical="center" wrapText="1"/>
    </xf>
    <xf numFmtId="9" fontId="9" fillId="0" borderId="62" xfId="1" applyFont="1" applyFill="1" applyBorder="1" applyAlignment="1">
      <alignment horizontal="left" vertical="center" wrapText="1"/>
    </xf>
    <xf numFmtId="38" fontId="9" fillId="0" borderId="13" xfId="2" applyFont="1" applyFill="1" applyBorder="1" applyAlignment="1">
      <alignment horizontal="center" vertical="center"/>
    </xf>
    <xf numFmtId="49" fontId="25" fillId="0" borderId="13" xfId="2" applyNumberFormat="1" applyFont="1" applyFill="1" applyBorder="1" applyAlignment="1">
      <alignment horizontal="left" vertical="center" wrapText="1"/>
    </xf>
    <xf numFmtId="38" fontId="20" fillId="8" borderId="25" xfId="2" applyFont="1" applyFill="1" applyBorder="1" applyAlignment="1">
      <alignment horizontal="center" vertical="center"/>
    </xf>
    <xf numFmtId="38" fontId="9" fillId="0" borderId="2" xfId="2" applyFont="1" applyFill="1" applyBorder="1" applyAlignment="1">
      <alignment horizontal="center" vertical="center" wrapText="1"/>
    </xf>
    <xf numFmtId="38" fontId="20" fillId="8" borderId="29" xfId="2" applyFont="1" applyFill="1" applyBorder="1" applyAlignment="1">
      <alignment horizontal="center" vertical="center"/>
    </xf>
    <xf numFmtId="38" fontId="20" fillId="11" borderId="29" xfId="2" applyFont="1" applyFill="1" applyBorder="1" applyAlignment="1">
      <alignment horizontal="center" vertical="center"/>
    </xf>
    <xf numFmtId="38" fontId="9" fillId="0" borderId="2" xfId="2" quotePrefix="1" applyFont="1" applyFill="1" applyBorder="1" applyAlignment="1">
      <alignment horizontal="center" vertical="center" wrapText="1"/>
    </xf>
    <xf numFmtId="38" fontId="0" fillId="7" borderId="2" xfId="2" applyFont="1" applyFill="1" applyBorder="1" applyAlignment="1">
      <alignment horizontal="center" vertical="center"/>
    </xf>
    <xf numFmtId="38" fontId="0" fillId="0" borderId="2" xfId="2" applyFont="1" applyFill="1" applyBorder="1" applyAlignment="1">
      <alignment horizontal="center" vertical="center"/>
    </xf>
    <xf numFmtId="38" fontId="22" fillId="8" borderId="29" xfId="2" applyFont="1" applyFill="1" applyBorder="1" applyAlignment="1">
      <alignment horizontal="center" vertical="center"/>
    </xf>
    <xf numFmtId="38" fontId="9" fillId="0" borderId="8" xfId="2" applyFont="1" applyFill="1" applyBorder="1" applyAlignment="1">
      <alignment horizontal="center" vertical="center" wrapText="1"/>
    </xf>
    <xf numFmtId="38" fontId="9" fillId="0" borderId="69" xfId="2" applyFont="1" applyFill="1" applyBorder="1" applyAlignment="1">
      <alignment horizontal="center" vertical="center" wrapText="1"/>
    </xf>
    <xf numFmtId="38" fontId="9" fillId="0" borderId="64" xfId="2" applyFont="1" applyFill="1" applyBorder="1" applyAlignment="1">
      <alignment horizontal="center" vertical="center" wrapText="1"/>
    </xf>
    <xf numFmtId="38" fontId="9" fillId="0" borderId="62" xfId="2" applyFont="1" applyFill="1" applyBorder="1" applyAlignment="1">
      <alignment horizontal="center" vertical="center" wrapText="1"/>
    </xf>
    <xf numFmtId="38" fontId="9" fillId="0" borderId="63" xfId="2" applyFont="1" applyFill="1" applyBorder="1" applyAlignment="1">
      <alignment horizontal="center" vertical="center" wrapText="1"/>
    </xf>
    <xf numFmtId="38" fontId="9" fillId="0" borderId="57" xfId="2" applyFont="1" applyFill="1" applyBorder="1" applyAlignment="1">
      <alignment horizontal="center" vertical="center" wrapText="1"/>
    </xf>
    <xf numFmtId="38" fontId="9" fillId="0" borderId="2" xfId="2" applyFont="1" applyFill="1" applyBorder="1" applyAlignment="1">
      <alignment horizontal="center" vertical="center"/>
    </xf>
    <xf numFmtId="0" fontId="9" fillId="5" borderId="26"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78" xfId="0"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49" fontId="25" fillId="0" borderId="13" xfId="2" applyNumberFormat="1" applyFont="1" applyFill="1" applyBorder="1" applyAlignment="1">
      <alignment horizontal="center" vertical="center" wrapText="1"/>
    </xf>
    <xf numFmtId="49" fontId="25" fillId="0" borderId="13" xfId="2" applyNumberFormat="1" applyFont="1" applyFill="1" applyBorder="1" applyAlignment="1">
      <alignment vertical="center" wrapText="1"/>
    </xf>
    <xf numFmtId="0" fontId="9" fillId="0" borderId="13" xfId="0" applyFont="1" applyFill="1" applyBorder="1" applyAlignment="1">
      <alignment vertical="center" wrapText="1"/>
    </xf>
    <xf numFmtId="0" fontId="9" fillId="0" borderId="8" xfId="0" applyFont="1" applyFill="1" applyBorder="1" applyAlignment="1">
      <alignment vertical="center" wrapText="1"/>
    </xf>
    <xf numFmtId="0" fontId="9" fillId="0" borderId="3" xfId="0" applyFont="1" applyFill="1" applyBorder="1" applyAlignment="1">
      <alignment horizontal="center" vertical="center"/>
    </xf>
    <xf numFmtId="0" fontId="9" fillId="0" borderId="85" xfId="0" applyFont="1" applyFill="1" applyBorder="1" applyAlignment="1">
      <alignment horizontal="center" vertical="center" wrapText="1"/>
    </xf>
    <xf numFmtId="0" fontId="9" fillId="0" borderId="0" xfId="0" applyFont="1" applyFill="1" applyBorder="1" applyAlignment="1">
      <alignment horizontal="center" vertical="center" wrapText="1"/>
    </xf>
    <xf numFmtId="9" fontId="9" fillId="0" borderId="79" xfId="1" applyFont="1" applyFill="1" applyBorder="1" applyAlignment="1">
      <alignment horizontal="center" vertical="center" wrapText="1"/>
    </xf>
    <xf numFmtId="9" fontId="9" fillId="0" borderId="62" xfId="1" applyFont="1" applyFill="1" applyBorder="1" applyAlignment="1">
      <alignment horizontal="center" vertical="center" wrapText="1"/>
    </xf>
    <xf numFmtId="9" fontId="9" fillId="0" borderId="80" xfId="1" applyFont="1" applyFill="1" applyBorder="1" applyAlignment="1">
      <alignment horizontal="center" vertical="center" wrapText="1"/>
    </xf>
    <xf numFmtId="9" fontId="9" fillId="0" borderId="63" xfId="1" applyFont="1" applyFill="1" applyBorder="1" applyAlignment="1">
      <alignment horizontal="center" vertical="center" wrapText="1"/>
    </xf>
    <xf numFmtId="0" fontId="9" fillId="5" borderId="53" xfId="0" applyFont="1" applyFill="1" applyBorder="1" applyAlignment="1">
      <alignment horizontal="center" vertical="center" wrapText="1"/>
    </xf>
    <xf numFmtId="0" fontId="9" fillId="5" borderId="54" xfId="0" applyFont="1" applyFill="1" applyBorder="1" applyAlignment="1">
      <alignment horizontal="center" vertical="center" wrapText="1"/>
    </xf>
    <xf numFmtId="178" fontId="21" fillId="7" borderId="2" xfId="2" applyNumberFormat="1" applyFont="1" applyFill="1" applyBorder="1" applyAlignment="1">
      <alignment vertical="center" wrapText="1" shrinkToFit="1"/>
    </xf>
    <xf numFmtId="178" fontId="19" fillId="0" borderId="13" xfId="2" applyNumberFormat="1" applyFont="1" applyFill="1" applyBorder="1" applyAlignment="1">
      <alignment vertical="center" wrapText="1"/>
    </xf>
    <xf numFmtId="0" fontId="9" fillId="0" borderId="0" xfId="0" applyFont="1" applyFill="1"/>
    <xf numFmtId="0" fontId="9" fillId="0" borderId="79" xfId="0" applyNumberFormat="1" applyFont="1" applyFill="1" applyBorder="1" applyAlignment="1">
      <alignment horizontal="center" vertical="center" wrapText="1"/>
    </xf>
    <xf numFmtId="0" fontId="9" fillId="0" borderId="62" xfId="0" applyNumberFormat="1" applyFont="1" applyFill="1" applyBorder="1" applyAlignment="1">
      <alignment horizontal="center" vertical="center" wrapText="1"/>
    </xf>
    <xf numFmtId="0" fontId="9" fillId="0" borderId="80" xfId="0" applyNumberFormat="1" applyFont="1" applyFill="1" applyBorder="1" applyAlignment="1">
      <alignment horizontal="center" vertical="center" wrapText="1"/>
    </xf>
    <xf numFmtId="9" fontId="9" fillId="0" borderId="79" xfId="1" applyFont="1" applyFill="1" applyBorder="1" applyAlignment="1">
      <alignment horizontal="center" vertical="center" wrapText="1"/>
    </xf>
    <xf numFmtId="9" fontId="9" fillId="0" borderId="62" xfId="1" applyFont="1" applyFill="1" applyBorder="1" applyAlignment="1">
      <alignment horizontal="center" vertical="center" wrapText="1"/>
    </xf>
    <xf numFmtId="9" fontId="9" fillId="0" borderId="80" xfId="1" applyFont="1" applyFill="1" applyBorder="1" applyAlignment="1">
      <alignment horizontal="center" vertical="center" wrapText="1"/>
    </xf>
    <xf numFmtId="0" fontId="9" fillId="0" borderId="63" xfId="0" applyNumberFormat="1" applyFont="1" applyFill="1" applyBorder="1" applyAlignment="1">
      <alignment horizontal="center" vertical="center" wrapText="1"/>
    </xf>
    <xf numFmtId="9" fontId="9" fillId="0" borderId="63" xfId="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8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8" xfId="0" applyFont="1" applyFill="1" applyBorder="1" applyAlignment="1">
      <alignment vertical="center" wrapText="1"/>
    </xf>
    <xf numFmtId="0" fontId="9" fillId="0" borderId="36"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3" xfId="0" applyFont="1" applyFill="1" applyBorder="1" applyAlignment="1">
      <alignment vertical="center" wrapText="1"/>
    </xf>
    <xf numFmtId="0" fontId="9" fillId="5" borderId="23"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75" xfId="0" applyFont="1" applyFill="1" applyBorder="1" applyAlignment="1">
      <alignment horizontal="center" vertical="center" wrapText="1"/>
    </xf>
    <xf numFmtId="0" fontId="9" fillId="5" borderId="78" xfId="0"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49" fontId="25" fillId="0" borderId="13" xfId="2" applyNumberFormat="1" applyFont="1" applyFill="1" applyBorder="1" applyAlignment="1">
      <alignment horizontal="center" vertical="center" wrapText="1"/>
    </xf>
    <xf numFmtId="49" fontId="25" fillId="0" borderId="13" xfId="2" applyNumberFormat="1" applyFont="1" applyFill="1" applyBorder="1" applyAlignment="1">
      <alignment vertical="center" wrapText="1"/>
    </xf>
    <xf numFmtId="0" fontId="17" fillId="0" borderId="36" xfId="0" applyNumberFormat="1" applyFont="1" applyFill="1" applyBorder="1" applyAlignment="1">
      <alignment horizontal="center" vertical="center" wrapText="1"/>
    </xf>
    <xf numFmtId="49" fontId="25" fillId="0" borderId="36" xfId="2" applyNumberFormat="1" applyFont="1" applyFill="1" applyBorder="1" applyAlignment="1">
      <alignment vertical="center" wrapText="1"/>
    </xf>
    <xf numFmtId="0" fontId="23" fillId="0" borderId="2" xfId="0" applyFont="1" applyFill="1" applyBorder="1" applyAlignment="1">
      <alignment horizontal="center" vertical="center" wrapText="1"/>
    </xf>
    <xf numFmtId="1" fontId="29" fillId="0" borderId="76" xfId="2" applyNumberFormat="1" applyFont="1" applyBorder="1" applyAlignment="1">
      <alignment horizontal="center" vertical="center"/>
    </xf>
    <xf numFmtId="178" fontId="29" fillId="0" borderId="77" xfId="2" applyNumberFormat="1" applyFont="1" applyBorder="1" applyAlignment="1">
      <alignment horizontal="center" vertical="center"/>
    </xf>
    <xf numFmtId="178" fontId="29" fillId="0" borderId="52" xfId="2" applyNumberFormat="1" applyFont="1" applyBorder="1" applyAlignment="1">
      <alignment horizontal="center" vertical="center"/>
    </xf>
    <xf numFmtId="1" fontId="29" fillId="0" borderId="1" xfId="2" applyNumberFormat="1" applyFont="1" applyBorder="1" applyAlignment="1">
      <alignment horizontal="center" vertical="center"/>
    </xf>
    <xf numFmtId="178" fontId="29" fillId="0" borderId="0" xfId="2" applyNumberFormat="1" applyFont="1" applyBorder="1" applyAlignment="1">
      <alignment horizontal="center" vertical="center"/>
    </xf>
    <xf numFmtId="178" fontId="29" fillId="0" borderId="10" xfId="2" applyNumberFormat="1" applyFont="1" applyBorder="1" applyAlignment="1">
      <alignment horizontal="center" vertical="center"/>
    </xf>
    <xf numFmtId="1" fontId="29" fillId="0" borderId="56" xfId="2" applyNumberFormat="1" applyFont="1" applyBorder="1" applyAlignment="1">
      <alignment horizontal="center" vertical="center"/>
    </xf>
    <xf numFmtId="178" fontId="29" fillId="0" borderId="28" xfId="2" applyNumberFormat="1" applyFont="1" applyBorder="1" applyAlignment="1">
      <alignment horizontal="center" vertical="center"/>
    </xf>
    <xf numFmtId="178" fontId="29" fillId="0" borderId="78" xfId="2" applyNumberFormat="1" applyFont="1" applyBorder="1" applyAlignment="1">
      <alignment horizontal="center" vertical="center"/>
    </xf>
    <xf numFmtId="1" fontId="29" fillId="0" borderId="55" xfId="2" applyNumberFormat="1" applyFont="1" applyBorder="1" applyAlignment="1">
      <alignment horizontal="center" vertical="center"/>
    </xf>
    <xf numFmtId="178" fontId="29" fillId="0" borderId="14" xfId="2" applyNumberFormat="1" applyFont="1" applyBorder="1" applyAlignment="1">
      <alignment horizontal="center" vertical="center"/>
    </xf>
    <xf numFmtId="178" fontId="29" fillId="0" borderId="51" xfId="2" applyNumberFormat="1" applyFont="1" applyBorder="1" applyAlignment="1">
      <alignment horizontal="center" vertical="center"/>
    </xf>
    <xf numFmtId="1" fontId="29" fillId="0" borderId="91" xfId="2" applyNumberFormat="1" applyFont="1" applyBorder="1" applyAlignment="1">
      <alignment horizontal="center" vertical="center"/>
    </xf>
    <xf numFmtId="178" fontId="29" fillId="0" borderId="93" xfId="2" applyNumberFormat="1" applyFont="1" applyBorder="1" applyAlignment="1">
      <alignment horizontal="center" vertical="center"/>
    </xf>
    <xf numFmtId="178" fontId="29" fillId="0" borderId="92" xfId="2" applyNumberFormat="1" applyFont="1" applyBorder="1" applyAlignment="1">
      <alignment horizontal="center" vertical="center"/>
    </xf>
    <xf numFmtId="0" fontId="9" fillId="5" borderId="11"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26" xfId="0" applyFont="1" applyFill="1" applyBorder="1" applyAlignment="1">
      <alignment horizontal="center" vertical="center" wrapText="1"/>
    </xf>
    <xf numFmtId="38" fontId="9" fillId="0" borderId="0" xfId="2" applyFont="1" applyFill="1" applyAlignment="1">
      <alignment horizontal="center" vertical="center"/>
    </xf>
    <xf numFmtId="38" fontId="18" fillId="12" borderId="26" xfId="2" applyFont="1" applyFill="1" applyBorder="1" applyAlignment="1">
      <alignment vertical="center" wrapText="1"/>
    </xf>
    <xf numFmtId="178" fontId="19" fillId="8" borderId="36" xfId="2" applyNumberFormat="1" applyFont="1" applyFill="1" applyBorder="1" applyAlignment="1">
      <alignment horizontal="center" vertical="center"/>
    </xf>
    <xf numFmtId="181" fontId="9" fillId="0" borderId="2"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xf>
    <xf numFmtId="178" fontId="19" fillId="13" borderId="36" xfId="2" applyNumberFormat="1" applyFont="1" applyFill="1" applyBorder="1" applyAlignment="1">
      <alignment horizontal="center" vertical="center"/>
    </xf>
    <xf numFmtId="178" fontId="19" fillId="8" borderId="2" xfId="2" applyNumberFormat="1" applyFont="1" applyFill="1" applyBorder="1" applyAlignment="1">
      <alignment horizontal="center" vertical="center"/>
    </xf>
    <xf numFmtId="181" fontId="19" fillId="8" borderId="2" xfId="0" applyNumberFormat="1" applyFont="1" applyFill="1" applyBorder="1" applyAlignment="1">
      <alignment horizontal="center" vertical="center"/>
    </xf>
    <xf numFmtId="57" fontId="9" fillId="0" borderId="2" xfId="0" applyNumberFormat="1" applyFont="1" applyFill="1" applyBorder="1" applyAlignment="1">
      <alignment horizontal="center" vertical="center"/>
    </xf>
    <xf numFmtId="178" fontId="19" fillId="11" borderId="2" xfId="2" applyNumberFormat="1" applyFont="1" applyFill="1" applyBorder="1" applyAlignment="1">
      <alignment horizontal="center" vertical="center"/>
    </xf>
    <xf numFmtId="181" fontId="19" fillId="11" borderId="2" xfId="0" applyNumberFormat="1" applyFont="1" applyFill="1" applyBorder="1" applyAlignment="1">
      <alignment horizontal="center" vertical="center"/>
    </xf>
    <xf numFmtId="181" fontId="9" fillId="4" borderId="2" xfId="0" applyNumberFormat="1" applyFont="1" applyFill="1" applyBorder="1" applyAlignment="1">
      <alignment horizontal="center" vertical="center"/>
    </xf>
    <xf numFmtId="57" fontId="9" fillId="4" borderId="2" xfId="0" applyNumberFormat="1" applyFont="1" applyFill="1" applyBorder="1" applyAlignment="1">
      <alignment horizontal="center" vertical="center"/>
    </xf>
    <xf numFmtId="57" fontId="9" fillId="0" borderId="2" xfId="0" applyNumberFormat="1" applyFont="1" applyFill="1" applyBorder="1" applyAlignment="1">
      <alignment horizontal="center" vertical="center" wrapText="1"/>
    </xf>
    <xf numFmtId="181" fontId="9" fillId="4" borderId="2" xfId="0" applyNumberFormat="1" applyFont="1" applyFill="1" applyBorder="1" applyAlignment="1">
      <alignment horizontal="center" vertical="center" wrapText="1"/>
    </xf>
    <xf numFmtId="57" fontId="9" fillId="15"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178" fontId="23" fillId="13" borderId="36" xfId="2" applyNumberFormat="1" applyFont="1" applyFill="1" applyBorder="1" applyAlignment="1">
      <alignment horizontal="center" vertical="center"/>
    </xf>
    <xf numFmtId="178" fontId="23" fillId="8" borderId="2" xfId="2" applyNumberFormat="1" applyFont="1" applyFill="1" applyBorder="1" applyAlignment="1">
      <alignment horizontal="center" vertical="center"/>
    </xf>
    <xf numFmtId="181" fontId="23" fillId="8" borderId="2" xfId="0" applyNumberFormat="1" applyFont="1" applyFill="1" applyBorder="1" applyAlignment="1">
      <alignment horizontal="center" vertical="center"/>
    </xf>
    <xf numFmtId="178" fontId="9" fillId="0" borderId="0" xfId="2" applyNumberFormat="1" applyFont="1" applyFill="1" applyBorder="1" applyAlignment="1">
      <alignment horizontal="center" vertical="center"/>
    </xf>
    <xf numFmtId="1" fontId="9" fillId="0" borderId="90" xfId="2" applyNumberFormat="1" applyFont="1" applyFill="1" applyBorder="1" applyAlignment="1">
      <alignment horizontal="center" vertical="center"/>
    </xf>
    <xf numFmtId="1" fontId="9" fillId="0" borderId="94" xfId="2" applyNumberFormat="1" applyFont="1" applyFill="1" applyBorder="1" applyAlignment="1">
      <alignment horizontal="center" vertical="center"/>
    </xf>
    <xf numFmtId="178" fontId="19" fillId="0" borderId="13" xfId="2" applyNumberFormat="1" applyFont="1" applyFill="1" applyBorder="1" applyAlignment="1">
      <alignment horizontal="center" vertical="center" wrapText="1"/>
    </xf>
    <xf numFmtId="178" fontId="19" fillId="0" borderId="36" xfId="2" applyNumberFormat="1" applyFont="1" applyFill="1" applyBorder="1" applyAlignment="1">
      <alignment horizontal="center" vertical="center" wrapText="1"/>
    </xf>
    <xf numFmtId="178" fontId="9" fillId="0" borderId="36" xfId="2" applyNumberFormat="1" applyFont="1" applyFill="1" applyBorder="1" applyAlignment="1">
      <alignment horizontal="center" vertical="center"/>
    </xf>
    <xf numFmtId="178" fontId="9" fillId="0" borderId="13" xfId="2" applyNumberFormat="1" applyFont="1" applyFill="1" applyBorder="1" applyAlignment="1">
      <alignment horizontal="center" vertical="center"/>
    </xf>
    <xf numFmtId="178" fontId="21" fillId="0" borderId="13" xfId="2" applyNumberFormat="1" applyFont="1" applyFill="1" applyBorder="1" applyAlignment="1">
      <alignment horizontal="center" vertical="center" shrinkToFit="1"/>
    </xf>
    <xf numFmtId="178" fontId="21" fillId="0" borderId="36" xfId="2" applyNumberFormat="1" applyFont="1" applyFill="1" applyBorder="1" applyAlignment="1">
      <alignment horizontal="center" vertical="center" shrinkToFit="1"/>
    </xf>
    <xf numFmtId="178" fontId="21" fillId="0" borderId="13" xfId="2" applyNumberFormat="1" applyFont="1" applyFill="1" applyBorder="1" applyAlignment="1">
      <alignment horizontal="left" vertical="center" shrinkToFit="1"/>
    </xf>
    <xf numFmtId="178" fontId="21" fillId="0" borderId="36" xfId="2" applyNumberFormat="1" applyFont="1" applyFill="1" applyBorder="1" applyAlignment="1">
      <alignment horizontal="left" vertical="center" shrinkToFit="1"/>
    </xf>
    <xf numFmtId="178" fontId="25" fillId="0" borderId="13" xfId="2" applyNumberFormat="1" applyFont="1" applyFill="1" applyBorder="1" applyAlignment="1">
      <alignment horizontal="center" vertical="center" wrapText="1" shrinkToFit="1"/>
    </xf>
    <xf numFmtId="178" fontId="25" fillId="0" borderId="36" xfId="2" applyNumberFormat="1" applyFont="1" applyFill="1" applyBorder="1" applyAlignment="1">
      <alignment horizontal="center" vertical="center" wrapText="1" shrinkToFit="1"/>
    </xf>
    <xf numFmtId="178" fontId="17" fillId="0" borderId="13" xfId="2" applyNumberFormat="1" applyFont="1" applyFill="1" applyBorder="1" applyAlignment="1">
      <alignment horizontal="center" vertical="center" wrapText="1"/>
    </xf>
    <xf numFmtId="178" fontId="17" fillId="0" borderId="36" xfId="2" applyNumberFormat="1" applyFont="1" applyFill="1" applyBorder="1" applyAlignment="1">
      <alignment horizontal="center" vertical="center" wrapText="1"/>
    </xf>
    <xf numFmtId="49" fontId="25" fillId="0" borderId="13" xfId="2" applyNumberFormat="1" applyFont="1" applyFill="1" applyBorder="1" applyAlignment="1">
      <alignment horizontal="left" vertical="center" wrapText="1"/>
    </xf>
    <xf numFmtId="49" fontId="25" fillId="0" borderId="36" xfId="2" applyNumberFormat="1" applyFont="1" applyFill="1" applyBorder="1" applyAlignment="1">
      <alignment horizontal="left" vertical="center" wrapText="1"/>
    </xf>
    <xf numFmtId="38" fontId="9" fillId="0" borderId="13" xfId="2" applyFont="1" applyFill="1" applyBorder="1" applyAlignment="1">
      <alignment horizontal="center" vertical="center"/>
    </xf>
    <xf numFmtId="38" fontId="9" fillId="0" borderId="36" xfId="2" applyFont="1" applyFill="1" applyBorder="1" applyAlignment="1">
      <alignment horizontal="center" vertical="center"/>
    </xf>
    <xf numFmtId="178" fontId="9" fillId="0" borderId="13" xfId="2" applyNumberFormat="1" applyFont="1" applyFill="1" applyBorder="1" applyAlignment="1">
      <alignment horizontal="center" vertical="center" wrapText="1"/>
    </xf>
    <xf numFmtId="178" fontId="9" fillId="0" borderId="36" xfId="2" applyNumberFormat="1" applyFont="1" applyFill="1" applyBorder="1" applyAlignment="1">
      <alignment horizontal="center" vertical="center" wrapText="1"/>
    </xf>
    <xf numFmtId="178" fontId="9" fillId="0" borderId="24" xfId="2" applyNumberFormat="1" applyFont="1" applyFill="1" applyBorder="1" applyAlignment="1">
      <alignment horizontal="center" vertical="center" wrapText="1"/>
    </xf>
    <xf numFmtId="178" fontId="9" fillId="0" borderId="95" xfId="2" applyNumberFormat="1" applyFont="1" applyFill="1" applyBorder="1" applyAlignment="1">
      <alignment horizontal="center" vertical="center" wrapText="1"/>
    </xf>
    <xf numFmtId="178" fontId="25" fillId="8" borderId="29" xfId="2" applyNumberFormat="1" applyFont="1" applyFill="1" applyBorder="1" applyAlignment="1">
      <alignment horizontal="center" vertical="center" shrinkToFit="1"/>
    </xf>
    <xf numFmtId="177" fontId="25" fillId="8" borderId="29" xfId="2" applyNumberFormat="1" applyFont="1" applyFill="1" applyBorder="1" applyAlignment="1">
      <alignment horizontal="center" vertical="center" shrinkToFit="1"/>
    </xf>
  </cellXfs>
  <cellStyles count="23">
    <cellStyle name="パーセント" xfId="1" builtinId="5"/>
    <cellStyle name="パーセント 2" xfId="13"/>
    <cellStyle name="パーセント 3" xfId="19"/>
    <cellStyle name="桁区切り" xfId="2" builtinId="6"/>
    <cellStyle name="桁区切り 2" xfId="5"/>
    <cellStyle name="桁区切り 3" xfId="14"/>
    <cellStyle name="桁区切り 4" xfId="20"/>
    <cellStyle name="標準" xfId="0" builtinId="0"/>
    <cellStyle name="標準 2" xfId="3"/>
    <cellStyle name="標準 2 2" xfId="15"/>
    <cellStyle name="標準 2 3" xfId="9"/>
    <cellStyle name="標準 3" xfId="4"/>
    <cellStyle name="標準 3 2" xfId="11"/>
    <cellStyle name="標準 3 3" xfId="16"/>
    <cellStyle name="標準 3 4" xfId="10"/>
    <cellStyle name="標準 4" xfId="6"/>
    <cellStyle name="標準 4 2" xfId="17"/>
    <cellStyle name="標準 4 3" xfId="8"/>
    <cellStyle name="標準 5" xfId="12"/>
    <cellStyle name="標準 6" xfId="7"/>
    <cellStyle name="標準 7" xfId="18"/>
    <cellStyle name="標準 8" xfId="21"/>
    <cellStyle name="標準 9" xfId="22"/>
  </cellStyles>
  <dxfs count="0"/>
  <tableStyles count="0" defaultTableStyle="TableStyleMedium2" defaultPivotStyle="PivotStyleLight16"/>
  <colors>
    <mruColors>
      <color rgb="FFFF6600"/>
      <color rgb="FFFFFF99"/>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pageSetUpPr fitToPage="1"/>
  </sheetPr>
  <dimension ref="A1:BW690"/>
  <sheetViews>
    <sheetView tabSelected="1" view="pageBreakPreview" zoomScale="70" zoomScaleNormal="80" zoomScaleSheetLayoutView="70" workbookViewId="0">
      <pane xSplit="2" ySplit="7" topLeftCell="C8" activePane="bottomRight" state="frozen"/>
      <selection activeCell="M13" sqref="M13"/>
      <selection pane="topRight" activeCell="M13" sqref="M13"/>
      <selection pane="bottomLeft" activeCell="M13" sqref="M13"/>
      <selection pane="bottomRight" activeCell="B5" sqref="B5"/>
    </sheetView>
  </sheetViews>
  <sheetFormatPr defaultRowHeight="15" outlineLevelCol="1" x14ac:dyDescent="0.15"/>
  <cols>
    <col min="1" max="1" width="7.625" style="387" customWidth="1"/>
    <col min="2" max="2" width="44.75" style="183" customWidth="1"/>
    <col min="3" max="3" width="12.125" style="500" customWidth="1"/>
    <col min="4" max="4" width="9" style="500" bestFit="1" customWidth="1"/>
    <col min="5" max="5" width="19" style="183" customWidth="1"/>
    <col min="6" max="6" width="19" style="1" bestFit="1" customWidth="1"/>
    <col min="7" max="7" width="23.25" style="1" customWidth="1"/>
    <col min="8" max="8" width="106" style="401" customWidth="1"/>
    <col min="9" max="9" width="18.875" style="183" customWidth="1"/>
    <col min="10" max="10" width="31.75" style="1" hidden="1" customWidth="1"/>
    <col min="11" max="11" width="22.75" style="183" bestFit="1" customWidth="1"/>
    <col min="12" max="12" width="19" style="183" bestFit="1" customWidth="1"/>
    <col min="13" max="13" width="19.625" style="183" bestFit="1" customWidth="1"/>
    <col min="14" max="14" width="18.125" style="183" bestFit="1" customWidth="1" outlineLevel="1"/>
    <col min="15" max="15" width="17.125" style="183" bestFit="1" customWidth="1" outlineLevel="1"/>
    <col min="16" max="16" width="78.5" style="1" bestFit="1" customWidth="1" outlineLevel="1"/>
    <col min="17" max="17" width="29" style="183" bestFit="1" customWidth="1" outlineLevel="1"/>
    <col min="18" max="18" width="21.875" style="183" customWidth="1"/>
    <col min="19" max="19" width="21.75" style="224" bestFit="1" customWidth="1"/>
    <col min="20" max="20" width="54" style="183" customWidth="1"/>
    <col min="21" max="21" width="17.25" style="183" customWidth="1"/>
    <col min="22" max="22" width="4.75" style="183" bestFit="1" customWidth="1" outlineLevel="1"/>
    <col min="23" max="23" width="25.25" style="183" customWidth="1"/>
    <col min="24" max="25" width="7.5" style="222" bestFit="1" customWidth="1"/>
    <col min="26" max="26" width="9.625" style="222" customWidth="1"/>
    <col min="27" max="27" width="5.875" style="23" hidden="1" customWidth="1"/>
    <col min="28" max="28" width="15.5" style="1" hidden="1" customWidth="1"/>
    <col min="29" max="29" width="13.875" style="1" hidden="1" customWidth="1"/>
    <col min="30" max="30" width="4.75" style="1" hidden="1" customWidth="1"/>
    <col min="31" max="31" width="13.375" style="1" hidden="1" customWidth="1"/>
    <col min="32" max="32" width="4.25" style="13" hidden="1" customWidth="1" outlineLevel="1"/>
    <col min="33" max="33" width="27.375" style="9" hidden="1" customWidth="1" outlineLevel="1"/>
    <col min="34" max="34" width="71" style="15" hidden="1" customWidth="1" outlineLevel="1" collapsed="1"/>
    <col min="35" max="35" width="9.5" style="129" hidden="1" customWidth="1" outlineLevel="1" collapsed="1"/>
    <col min="36" max="36" width="5.125" style="129" hidden="1" customWidth="1" outlineLevel="1"/>
    <col min="37" max="37" width="9.5" style="129" hidden="1" customWidth="1" outlineLevel="1"/>
    <col min="38" max="38" width="1.125" style="126" hidden="1" customWidth="1" outlineLevel="1"/>
    <col min="39" max="39" width="8.5" style="129" hidden="1" customWidth="1" outlineLevel="1"/>
    <col min="40" max="40" width="1.125" style="126" hidden="1" customWidth="1" outlineLevel="1"/>
    <col min="41" max="41" width="8.5" style="129" hidden="1" customWidth="1" outlineLevel="1"/>
    <col min="42" max="42" width="9.5" style="129" hidden="1" customWidth="1" outlineLevel="1"/>
    <col min="43" max="43" width="9.25" style="129" hidden="1" customWidth="1" outlineLevel="1"/>
    <col min="44" max="44" width="9.5" style="129" hidden="1" customWidth="1" outlineLevel="1"/>
    <col min="45" max="45" width="13.375" style="129" hidden="1" customWidth="1" outlineLevel="1"/>
    <col min="46" max="46" width="34.375" style="129" hidden="1" customWidth="1" outlineLevel="1"/>
    <col min="47" max="47" width="28" style="129" hidden="1" customWidth="1" outlineLevel="1"/>
    <col min="48" max="48" width="38.5" style="129" hidden="1" customWidth="1" outlineLevel="1"/>
    <col min="49" max="49" width="13.375" style="129" hidden="1" customWidth="1" outlineLevel="1"/>
    <col min="50" max="50" width="15.5" style="129" hidden="1" customWidth="1"/>
    <col min="51" max="51" width="11.25" style="129" hidden="1" customWidth="1"/>
    <col min="52" max="52" width="14.375" style="129" hidden="1" customWidth="1"/>
    <col min="53" max="53" width="11.25" style="129" hidden="1" customWidth="1"/>
    <col min="54" max="54" width="15.5" style="129" hidden="1" customWidth="1"/>
    <col min="55" max="56" width="14.375" style="1" hidden="1" customWidth="1"/>
    <col min="57" max="57" width="1.375" style="1" hidden="1" customWidth="1"/>
    <col min="58" max="58" width="6.75" style="22" hidden="1" customWidth="1"/>
    <col min="59" max="59" width="9.5" style="43" hidden="1" customWidth="1"/>
    <col min="60" max="60" width="6.75" style="33" hidden="1" customWidth="1"/>
    <col min="61" max="61" width="11.75" style="129" hidden="1" customWidth="1"/>
    <col min="62" max="62" width="9" style="2" hidden="1" customWidth="1"/>
    <col min="63" max="63" width="19.75" style="33" hidden="1" customWidth="1"/>
    <col min="64" max="64" width="9" style="1" hidden="1" customWidth="1"/>
    <col min="65" max="65" width="9.5" style="1" hidden="1" customWidth="1"/>
    <col min="66" max="66" width="38.375" style="1" hidden="1" customWidth="1"/>
    <col min="67" max="68" width="9" style="1" hidden="1" customWidth="1"/>
    <col min="69" max="16384" width="9" style="183"/>
  </cols>
  <sheetData>
    <row r="1" spans="1:68" s="1" customFormat="1" ht="24" hidden="1" customHeight="1" x14ac:dyDescent="0.2">
      <c r="A1" s="19"/>
      <c r="B1" s="125" t="s">
        <v>779</v>
      </c>
      <c r="C1" s="21" t="s">
        <v>777</v>
      </c>
      <c r="D1" s="21" t="s">
        <v>777</v>
      </c>
      <c r="E1" s="125" t="s">
        <v>777</v>
      </c>
      <c r="F1" s="125" t="s">
        <v>692</v>
      </c>
      <c r="G1" s="125" t="s">
        <v>737</v>
      </c>
      <c r="H1" s="125"/>
      <c r="I1" s="125"/>
      <c r="J1" s="125"/>
      <c r="K1" s="125" t="s">
        <v>777</v>
      </c>
      <c r="L1" s="125" t="s">
        <v>737</v>
      </c>
      <c r="M1" s="125" t="s">
        <v>738</v>
      </c>
      <c r="N1" s="125"/>
      <c r="O1" s="125"/>
      <c r="P1" s="125"/>
      <c r="Q1" s="125"/>
      <c r="R1" s="125" t="s">
        <v>777</v>
      </c>
      <c r="S1" s="35" t="s">
        <v>777</v>
      </c>
      <c r="T1" s="125" t="s">
        <v>777</v>
      </c>
      <c r="U1" s="176" t="s">
        <v>777</v>
      </c>
      <c r="V1" s="125"/>
      <c r="W1" s="125" t="s">
        <v>777</v>
      </c>
      <c r="X1" s="20" t="s">
        <v>777</v>
      </c>
      <c r="Y1" s="20" t="s">
        <v>777</v>
      </c>
      <c r="Z1" s="20" t="s">
        <v>777</v>
      </c>
      <c r="AA1" s="54"/>
      <c r="AB1" s="21"/>
      <c r="AC1" s="21" t="s">
        <v>778</v>
      </c>
      <c r="AD1" s="21"/>
      <c r="AE1" s="21" t="s">
        <v>778</v>
      </c>
      <c r="AF1" s="16"/>
      <c r="AG1" s="16"/>
      <c r="AH1" s="16"/>
      <c r="AI1" s="21"/>
      <c r="AJ1" s="21"/>
      <c r="AK1" s="21"/>
      <c r="AL1" s="16"/>
      <c r="AM1" s="21"/>
      <c r="AN1" s="16"/>
      <c r="AO1" s="21"/>
      <c r="AP1" s="21"/>
      <c r="AQ1" s="21"/>
      <c r="AR1" s="21"/>
      <c r="AS1" s="21"/>
      <c r="AT1" s="21"/>
      <c r="AU1" s="21"/>
      <c r="AV1" s="21"/>
      <c r="AW1" s="21"/>
      <c r="AX1" s="21"/>
      <c r="AY1" s="21" t="s">
        <v>777</v>
      </c>
      <c r="AZ1" s="21" t="s">
        <v>777</v>
      </c>
      <c r="BA1" s="21" t="s">
        <v>692</v>
      </c>
      <c r="BB1" s="21" t="s">
        <v>692</v>
      </c>
      <c r="BC1" s="21" t="s">
        <v>692</v>
      </c>
      <c r="BD1" s="21" t="s">
        <v>692</v>
      </c>
      <c r="BF1" s="22"/>
      <c r="BG1" s="41"/>
      <c r="BH1" s="33"/>
      <c r="BI1" s="129"/>
      <c r="BJ1" s="2"/>
      <c r="BK1" s="33"/>
      <c r="BM1" s="125"/>
      <c r="BN1" s="125"/>
    </row>
    <row r="2" spans="1:68" ht="18.75" customHeight="1" x14ac:dyDescent="0.2">
      <c r="A2" s="372" t="s">
        <v>446</v>
      </c>
      <c r="B2" s="176"/>
      <c r="E2" s="176"/>
      <c r="F2" s="11"/>
      <c r="G2" s="11"/>
      <c r="H2" s="390"/>
      <c r="I2" s="176"/>
      <c r="J2" s="11"/>
      <c r="K2" s="176"/>
      <c r="L2" s="176"/>
      <c r="M2" s="176"/>
      <c r="N2" s="176"/>
      <c r="O2" s="176"/>
      <c r="P2" s="125"/>
      <c r="Q2" s="176"/>
      <c r="R2" s="176"/>
      <c r="S2" s="198"/>
      <c r="T2" s="176"/>
      <c r="U2" s="176"/>
      <c r="V2" s="176"/>
      <c r="W2" s="176"/>
      <c r="X2" s="199"/>
      <c r="Y2" s="199"/>
      <c r="Z2" s="199"/>
      <c r="AA2" s="54"/>
      <c r="AB2" s="125"/>
      <c r="AC2" s="125"/>
      <c r="AD2" s="125"/>
      <c r="AE2" s="125"/>
      <c r="AF2" s="42"/>
      <c r="AI2" s="129" t="s">
        <v>692</v>
      </c>
      <c r="AJ2" s="129" t="s">
        <v>692</v>
      </c>
      <c r="AK2" s="129" t="s">
        <v>692</v>
      </c>
      <c r="AM2" s="129" t="s">
        <v>692</v>
      </c>
      <c r="AO2" s="129" t="s">
        <v>692</v>
      </c>
      <c r="AP2" s="129" t="s">
        <v>692</v>
      </c>
      <c r="AT2" s="129" t="s">
        <v>734</v>
      </c>
      <c r="AU2" s="129" t="s">
        <v>734</v>
      </c>
      <c r="AV2" s="129" t="s">
        <v>734</v>
      </c>
      <c r="AW2" s="129" t="s">
        <v>734</v>
      </c>
      <c r="BM2" s="125"/>
      <c r="BN2" s="125"/>
    </row>
    <row r="3" spans="1:68" ht="21" x14ac:dyDescent="0.2">
      <c r="A3" s="373" t="s">
        <v>694</v>
      </c>
      <c r="B3" s="177"/>
      <c r="C3" s="177"/>
      <c r="D3" s="177"/>
      <c r="E3" s="177"/>
      <c r="F3" s="171"/>
      <c r="G3" s="171"/>
      <c r="H3" s="391"/>
      <c r="I3" s="177"/>
      <c r="J3" s="171"/>
      <c r="K3" s="177"/>
      <c r="L3" s="177"/>
      <c r="M3" s="177"/>
      <c r="N3" s="177"/>
      <c r="O3" s="177"/>
      <c r="P3" s="171"/>
      <c r="Q3" s="177"/>
      <c r="R3" s="177"/>
      <c r="S3" s="177"/>
      <c r="T3" s="177"/>
      <c r="U3" s="177"/>
      <c r="V3" s="177"/>
      <c r="W3" s="177"/>
      <c r="X3" s="177"/>
      <c r="Y3" s="177"/>
      <c r="Z3" s="177"/>
      <c r="AA3" s="171"/>
      <c r="AB3" s="171"/>
      <c r="AC3" s="171"/>
      <c r="AD3" s="171"/>
      <c r="AE3" s="171"/>
      <c r="AF3" s="171"/>
      <c r="BC3" s="129"/>
      <c r="BD3" s="129"/>
    </row>
    <row r="4" spans="1:68" ht="15.75" thickBot="1" x14ac:dyDescent="0.2">
      <c r="A4" s="374"/>
      <c r="B4" s="185"/>
      <c r="E4" s="178"/>
      <c r="F4" s="12"/>
      <c r="G4" s="23"/>
      <c r="H4" s="392"/>
      <c r="I4" s="178"/>
      <c r="J4" s="13"/>
      <c r="K4" s="178"/>
      <c r="L4" s="178"/>
      <c r="M4" s="178"/>
      <c r="N4" s="178"/>
      <c r="O4" s="178"/>
      <c r="P4" s="13"/>
      <c r="Q4" s="178"/>
      <c r="R4" s="178"/>
      <c r="S4" s="200"/>
      <c r="T4" s="201"/>
      <c r="U4" s="202"/>
      <c r="V4" s="201"/>
      <c r="W4" s="202"/>
      <c r="X4" s="203"/>
      <c r="Y4" s="202"/>
      <c r="Z4" s="201" t="s">
        <v>301</v>
      </c>
      <c r="AA4" s="8"/>
      <c r="AB4" s="8"/>
      <c r="AC4" s="8"/>
      <c r="AD4" s="8"/>
      <c r="AE4" s="8"/>
      <c r="AF4" s="8"/>
      <c r="AI4" s="24"/>
      <c r="AJ4" s="24"/>
      <c r="AK4" s="24"/>
      <c r="AL4" s="17"/>
      <c r="AN4" s="17"/>
      <c r="AU4" s="24"/>
      <c r="AX4" s="24"/>
      <c r="BM4" s="13"/>
      <c r="BN4" s="13"/>
    </row>
    <row r="5" spans="1:68" ht="40.5" customHeight="1" x14ac:dyDescent="0.15">
      <c r="A5" s="375" t="s">
        <v>139</v>
      </c>
      <c r="B5" s="186" t="s">
        <v>158</v>
      </c>
      <c r="C5" s="388" t="s">
        <v>780</v>
      </c>
      <c r="D5" s="388" t="s">
        <v>781</v>
      </c>
      <c r="E5" s="189" t="s">
        <v>660</v>
      </c>
      <c r="F5" s="442" t="s">
        <v>368</v>
      </c>
      <c r="G5" s="443"/>
      <c r="H5" s="497" t="s">
        <v>976</v>
      </c>
      <c r="I5" s="192" t="s">
        <v>366</v>
      </c>
      <c r="J5" s="443"/>
      <c r="K5" s="189" t="s">
        <v>447</v>
      </c>
      <c r="L5" s="189" t="s">
        <v>661</v>
      </c>
      <c r="M5" s="179" t="s">
        <v>300</v>
      </c>
      <c r="N5" s="194" t="s">
        <v>652</v>
      </c>
      <c r="O5" s="179"/>
      <c r="P5" s="172"/>
      <c r="Q5" s="204" t="s">
        <v>349</v>
      </c>
      <c r="R5" s="186" t="s">
        <v>138</v>
      </c>
      <c r="S5" s="186" t="s">
        <v>296</v>
      </c>
      <c r="T5" s="205" t="s">
        <v>215</v>
      </c>
      <c r="U5" s="206" t="s">
        <v>662</v>
      </c>
      <c r="V5" s="207"/>
      <c r="W5" s="208" t="s">
        <v>776</v>
      </c>
      <c r="X5" s="189" t="s">
        <v>381</v>
      </c>
      <c r="Y5" s="189" t="s">
        <v>382</v>
      </c>
      <c r="Z5" s="209" t="s">
        <v>383</v>
      </c>
      <c r="AA5" s="126"/>
      <c r="AB5" s="461" t="s">
        <v>696</v>
      </c>
      <c r="AC5" s="462"/>
      <c r="AD5" s="461" t="s">
        <v>697</v>
      </c>
      <c r="AE5" s="462"/>
      <c r="AF5" s="25"/>
      <c r="AI5" s="468" t="s">
        <v>731</v>
      </c>
      <c r="AJ5" s="468" t="s">
        <v>732</v>
      </c>
      <c r="AK5" s="468" t="s">
        <v>733</v>
      </c>
      <c r="AL5" s="434"/>
      <c r="AM5" s="455" t="s">
        <v>595</v>
      </c>
      <c r="AN5" s="434"/>
      <c r="AO5" s="465" t="s">
        <v>688</v>
      </c>
      <c r="AP5" s="465" t="s">
        <v>689</v>
      </c>
      <c r="AQ5" s="465" t="s">
        <v>592</v>
      </c>
      <c r="AR5" s="471" t="s">
        <v>591</v>
      </c>
      <c r="AS5" s="34"/>
      <c r="AT5" s="465" t="s">
        <v>690</v>
      </c>
      <c r="AU5" s="465" t="s">
        <v>691</v>
      </c>
      <c r="AV5" s="465" t="s">
        <v>513</v>
      </c>
      <c r="AW5" s="468" t="s">
        <v>521</v>
      </c>
      <c r="AX5" s="468" t="s">
        <v>540</v>
      </c>
      <c r="AY5" s="468" t="s">
        <v>522</v>
      </c>
      <c r="AZ5" s="468" t="s">
        <v>539</v>
      </c>
      <c r="BA5" s="468" t="s">
        <v>524</v>
      </c>
      <c r="BB5" s="130" t="s">
        <v>699</v>
      </c>
      <c r="BC5" s="433" t="s">
        <v>525</v>
      </c>
      <c r="BD5" s="433" t="s">
        <v>526</v>
      </c>
      <c r="BF5" s="481" t="s">
        <v>655</v>
      </c>
      <c r="BG5" s="481" t="s">
        <v>654</v>
      </c>
      <c r="BH5" s="481" t="s">
        <v>658</v>
      </c>
      <c r="BI5" s="481" t="s">
        <v>656</v>
      </c>
      <c r="BJ5" s="481" t="s">
        <v>657</v>
      </c>
      <c r="BK5" s="481" t="s">
        <v>659</v>
      </c>
    </row>
    <row r="6" spans="1:68" ht="21" customHeight="1" x14ac:dyDescent="0.15">
      <c r="A6" s="376"/>
      <c r="B6" s="187"/>
      <c r="C6" s="389"/>
      <c r="D6" s="389"/>
      <c r="E6" s="190"/>
      <c r="F6" s="170" t="s">
        <v>140</v>
      </c>
      <c r="G6" s="170" t="s">
        <v>99</v>
      </c>
      <c r="H6" s="498"/>
      <c r="I6" s="193" t="s">
        <v>371</v>
      </c>
      <c r="J6" s="170" t="s">
        <v>277</v>
      </c>
      <c r="K6" s="190" t="s">
        <v>367</v>
      </c>
      <c r="L6" s="190" t="s">
        <v>369</v>
      </c>
      <c r="M6" s="180"/>
      <c r="N6" s="193" t="s">
        <v>651</v>
      </c>
      <c r="O6" s="195" t="s">
        <v>100</v>
      </c>
      <c r="P6" s="428"/>
      <c r="Q6" s="210"/>
      <c r="R6" s="187"/>
      <c r="S6" s="187"/>
      <c r="T6" s="211"/>
      <c r="U6" s="211"/>
      <c r="V6" s="212"/>
      <c r="W6" s="213"/>
      <c r="X6" s="187"/>
      <c r="Y6" s="187"/>
      <c r="Z6" s="214"/>
      <c r="AA6" s="126"/>
      <c r="AB6" s="56"/>
      <c r="AC6" s="463" t="s">
        <v>405</v>
      </c>
      <c r="AD6" s="56"/>
      <c r="AE6" s="463" t="s">
        <v>405</v>
      </c>
      <c r="AF6" s="25"/>
      <c r="AI6" s="469"/>
      <c r="AJ6" s="469"/>
      <c r="AK6" s="469"/>
      <c r="AL6" s="81"/>
      <c r="AM6" s="456"/>
      <c r="AN6" s="81"/>
      <c r="AO6" s="466"/>
      <c r="AP6" s="466"/>
      <c r="AQ6" s="466"/>
      <c r="AR6" s="466"/>
      <c r="AS6" s="465" t="s">
        <v>593</v>
      </c>
      <c r="AT6" s="466"/>
      <c r="AU6" s="466"/>
      <c r="AV6" s="466"/>
      <c r="AW6" s="469"/>
      <c r="AX6" s="469"/>
      <c r="AY6" s="469"/>
      <c r="AZ6" s="469"/>
      <c r="BA6" s="469"/>
      <c r="BB6" s="26"/>
      <c r="BC6" s="26"/>
      <c r="BD6" s="26"/>
      <c r="BF6" s="481"/>
      <c r="BG6" s="481"/>
      <c r="BH6" s="481"/>
      <c r="BI6" s="481"/>
      <c r="BJ6" s="481"/>
      <c r="BK6" s="481"/>
      <c r="BM6" s="472" t="s">
        <v>100</v>
      </c>
      <c r="BN6" s="473"/>
    </row>
    <row r="7" spans="1:68" ht="21" customHeight="1" thickBot="1" x14ac:dyDescent="0.2">
      <c r="A7" s="377"/>
      <c r="B7" s="188"/>
      <c r="C7" s="501"/>
      <c r="D7" s="501"/>
      <c r="E7" s="191"/>
      <c r="F7" s="427"/>
      <c r="G7" s="427"/>
      <c r="H7" s="499"/>
      <c r="I7" s="191"/>
      <c r="J7" s="427"/>
      <c r="K7" s="196" t="s">
        <v>302</v>
      </c>
      <c r="L7" s="196" t="s">
        <v>370</v>
      </c>
      <c r="M7" s="181" t="s">
        <v>276</v>
      </c>
      <c r="N7" s="191"/>
      <c r="O7" s="197"/>
      <c r="P7" s="429"/>
      <c r="Q7" s="215"/>
      <c r="R7" s="188"/>
      <c r="S7" s="188"/>
      <c r="T7" s="216"/>
      <c r="U7" s="216"/>
      <c r="V7" s="217"/>
      <c r="W7" s="218"/>
      <c r="X7" s="188"/>
      <c r="Y7" s="188"/>
      <c r="Z7" s="219"/>
      <c r="AA7" s="126"/>
      <c r="AB7" s="57"/>
      <c r="AC7" s="464"/>
      <c r="AD7" s="57"/>
      <c r="AE7" s="464"/>
      <c r="AF7" s="25"/>
      <c r="AI7" s="470"/>
      <c r="AJ7" s="470"/>
      <c r="AK7" s="470"/>
      <c r="AL7" s="81"/>
      <c r="AM7" s="457"/>
      <c r="AN7" s="81"/>
      <c r="AO7" s="467"/>
      <c r="AP7" s="467"/>
      <c r="AQ7" s="467"/>
      <c r="AR7" s="467"/>
      <c r="AS7" s="467"/>
      <c r="AT7" s="467"/>
      <c r="AU7" s="467"/>
      <c r="AV7" s="467"/>
      <c r="AW7" s="470"/>
      <c r="AX7" s="470"/>
      <c r="AY7" s="470"/>
      <c r="AZ7" s="470"/>
      <c r="BA7" s="470"/>
      <c r="BB7" s="27"/>
      <c r="BC7" s="27"/>
      <c r="BD7" s="27"/>
      <c r="BF7" s="481"/>
      <c r="BG7" s="481"/>
      <c r="BH7" s="481"/>
      <c r="BI7" s="481"/>
      <c r="BJ7" s="481"/>
      <c r="BK7" s="481"/>
      <c r="BM7" s="474"/>
      <c r="BN7" s="475"/>
    </row>
    <row r="8" spans="1:68" s="273" customFormat="1" ht="21" customHeight="1" x14ac:dyDescent="0.15">
      <c r="A8" s="378" t="s">
        <v>607</v>
      </c>
      <c r="B8" s="225"/>
      <c r="C8" s="502"/>
      <c r="D8" s="502"/>
      <c r="E8" s="235"/>
      <c r="F8" s="236"/>
      <c r="G8" s="237"/>
      <c r="H8" s="237"/>
      <c r="I8" s="239"/>
      <c r="J8" s="237"/>
      <c r="K8" s="235"/>
      <c r="L8" s="240"/>
      <c r="M8" s="240"/>
      <c r="N8" s="239"/>
      <c r="O8" s="239"/>
      <c r="P8" s="82"/>
      <c r="Q8" s="250"/>
      <c r="R8" s="225"/>
      <c r="S8" s="251"/>
      <c r="T8" s="252"/>
      <c r="U8" s="412"/>
      <c r="V8" s="253"/>
      <c r="W8" s="253"/>
      <c r="X8" s="253"/>
      <c r="Y8" s="253"/>
      <c r="Z8" s="254"/>
      <c r="AA8" s="38"/>
      <c r="AB8" s="84"/>
      <c r="AC8" s="85"/>
      <c r="AD8" s="84"/>
      <c r="AE8" s="85"/>
      <c r="AF8" s="28"/>
      <c r="AG8" s="9"/>
      <c r="AH8" s="15"/>
      <c r="AI8" s="86"/>
      <c r="AJ8" s="86"/>
      <c r="AK8" s="86"/>
      <c r="AL8" s="45"/>
      <c r="AM8" s="86"/>
      <c r="AN8" s="45"/>
      <c r="AO8" s="86"/>
      <c r="AP8" s="86"/>
      <c r="AQ8" s="86"/>
      <c r="AR8" s="86"/>
      <c r="AS8" s="86"/>
      <c r="AT8" s="86"/>
      <c r="AU8" s="86"/>
      <c r="AV8" s="86"/>
      <c r="AW8" s="86"/>
      <c r="AX8" s="87"/>
      <c r="AY8" s="86"/>
      <c r="AZ8" s="86"/>
      <c r="BA8" s="86"/>
      <c r="BB8" s="87"/>
      <c r="BC8" s="87"/>
      <c r="BD8" s="87"/>
      <c r="BE8" s="104"/>
      <c r="BF8" s="46"/>
      <c r="BG8" s="115"/>
      <c r="BH8" s="116"/>
      <c r="BI8" s="117"/>
      <c r="BJ8" s="61"/>
      <c r="BK8" s="116"/>
      <c r="BL8" s="104"/>
      <c r="BM8" s="82"/>
      <c r="BN8" s="82"/>
      <c r="BO8" s="104"/>
      <c r="BP8" s="104"/>
    </row>
    <row r="9" spans="1:68" s="274" customFormat="1" ht="54" customHeight="1" x14ac:dyDescent="0.15">
      <c r="A9" s="379">
        <v>1</v>
      </c>
      <c r="B9" s="226" t="s">
        <v>1399</v>
      </c>
      <c r="C9" s="227" t="s">
        <v>783</v>
      </c>
      <c r="D9" s="228" t="s">
        <v>523</v>
      </c>
      <c r="E9" s="59">
        <v>10.176</v>
      </c>
      <c r="F9" s="59">
        <v>10.176</v>
      </c>
      <c r="G9" s="59">
        <v>7.7</v>
      </c>
      <c r="H9" s="59" t="s">
        <v>1083</v>
      </c>
      <c r="I9" s="238" t="s">
        <v>963</v>
      </c>
      <c r="J9" s="241" t="s">
        <v>1127</v>
      </c>
      <c r="K9" s="59">
        <v>18.443999999999999</v>
      </c>
      <c r="L9" s="59">
        <v>8.9459999999999997</v>
      </c>
      <c r="M9" s="59">
        <f>L9-K9</f>
        <v>-9.4979999999999993</v>
      </c>
      <c r="N9" s="59">
        <v>-0.46800000000000003</v>
      </c>
      <c r="O9" s="242" t="s">
        <v>961</v>
      </c>
      <c r="P9" s="153" t="s">
        <v>1099</v>
      </c>
      <c r="Q9" s="255"/>
      <c r="R9" s="255" t="s">
        <v>207</v>
      </c>
      <c r="S9" s="256" t="s">
        <v>295</v>
      </c>
      <c r="T9" s="257" t="s">
        <v>37</v>
      </c>
      <c r="U9" s="426">
        <v>1</v>
      </c>
      <c r="V9" s="258" t="str">
        <f>IF(AI9="○","○","")</f>
        <v/>
      </c>
      <c r="W9" s="259"/>
      <c r="X9" s="227"/>
      <c r="Y9" s="227"/>
      <c r="Z9" s="260"/>
      <c r="AA9" s="437"/>
      <c r="AB9" s="435" t="s">
        <v>406</v>
      </c>
      <c r="AC9" s="436"/>
      <c r="AD9" s="435" t="s">
        <v>406</v>
      </c>
      <c r="AE9" s="436"/>
      <c r="AF9" s="437"/>
      <c r="AG9" s="9" t="str">
        <f t="shared" ref="AG9:AG61" si="0">R9&amp;S9</f>
        <v>生涯学習政策局一般会計</v>
      </c>
      <c r="AH9" s="15"/>
      <c r="AI9" s="53" t="str">
        <f t="shared" ref="AI9:AI17" si="1">IF(OR(AJ9="○",AS9="○"),"○","－")</f>
        <v>－</v>
      </c>
      <c r="AJ9" s="53" t="str">
        <f t="shared" ref="AJ9:AJ17" si="2">IF(OR(AO9="○",AP9="○",AQ9="○",AT9="○",AV9="○"),"○","－")</f>
        <v>－</v>
      </c>
      <c r="AK9" s="53" t="str">
        <f>IF(OR(AO9="○",AP9="○",AQ9="○"),"○","－")</f>
        <v>－</v>
      </c>
      <c r="AL9" s="81"/>
      <c r="AM9" s="46" t="str">
        <f t="shared" ref="AM9:AM17" si="3">IF(AB9="○","○","－")</f>
        <v>－</v>
      </c>
      <c r="AN9" s="81"/>
      <c r="AO9" s="46" t="str">
        <f t="shared" ref="AO9:AO17" si="4">IF(AY9=41730,"○","-")</f>
        <v>-</v>
      </c>
      <c r="AP9" s="46" t="str">
        <f t="shared" ref="AP9:AP17" si="5">IF(AZ9=42460,"○","-")</f>
        <v>-</v>
      </c>
      <c r="AQ9" s="46"/>
      <c r="AR9" s="46"/>
      <c r="AS9" s="46"/>
      <c r="AT9" s="46"/>
      <c r="AU9" s="46"/>
      <c r="AV9" s="46"/>
      <c r="AW9" s="46"/>
      <c r="AX9" s="173" t="s">
        <v>387</v>
      </c>
      <c r="AY9" s="503" t="s">
        <v>534</v>
      </c>
      <c r="AZ9" s="504" t="s">
        <v>523</v>
      </c>
      <c r="BA9" s="426" t="str">
        <f>IF(AZ9="未定","未定",YEARFRAC(AY9,AZ9,3))</f>
        <v>未定</v>
      </c>
      <c r="BB9" s="173" t="str">
        <f t="shared" ref="BB9:BB26" si="6">IF(AND(AZ9="未定",OR(V9="○",AB9="○",AD9="○")),"○","")</f>
        <v/>
      </c>
      <c r="BC9" s="173" t="str">
        <f>IF(AND(AZ9="未定",AB9="○"),"○","")</f>
        <v/>
      </c>
      <c r="BD9" s="173" t="str">
        <f>IF(AND(AZ9="未定",AD9="○"),"○","")</f>
        <v/>
      </c>
      <c r="BE9" s="1"/>
      <c r="BF9" s="173">
        <v>1</v>
      </c>
      <c r="BG9" s="115" t="s">
        <v>541</v>
      </c>
      <c r="BH9" s="173"/>
      <c r="BI9" s="118"/>
      <c r="BJ9" s="61"/>
      <c r="BK9" s="173"/>
      <c r="BL9" s="3"/>
      <c r="BM9" s="105"/>
      <c r="BN9" s="153"/>
      <c r="BO9" s="3"/>
      <c r="BP9" s="3"/>
    </row>
    <row r="10" spans="1:68" s="274" customFormat="1" ht="54" customHeight="1" x14ac:dyDescent="0.15">
      <c r="A10" s="379">
        <v>2</v>
      </c>
      <c r="B10" s="226" t="s">
        <v>1400</v>
      </c>
      <c r="C10" s="229" t="s">
        <v>782</v>
      </c>
      <c r="D10" s="228" t="s">
        <v>523</v>
      </c>
      <c r="E10" s="59">
        <v>6.5250000000000004</v>
      </c>
      <c r="F10" s="59">
        <v>6.5250000000000004</v>
      </c>
      <c r="G10" s="59">
        <v>5.2</v>
      </c>
      <c r="H10" s="59" t="s">
        <v>1083</v>
      </c>
      <c r="I10" s="238" t="s">
        <v>963</v>
      </c>
      <c r="J10" s="241" t="s">
        <v>1127</v>
      </c>
      <c r="K10" s="59">
        <v>5.8650000000000002</v>
      </c>
      <c r="L10" s="59">
        <v>4.9930000000000003</v>
      </c>
      <c r="M10" s="59">
        <f t="shared" ref="M10:M17" si="7">L10-K10</f>
        <v>-0.87199999999999989</v>
      </c>
      <c r="N10" s="62">
        <v>-0.872</v>
      </c>
      <c r="O10" s="242" t="s">
        <v>961</v>
      </c>
      <c r="P10" s="405" t="s">
        <v>1299</v>
      </c>
      <c r="Q10" s="255"/>
      <c r="R10" s="255" t="s">
        <v>207</v>
      </c>
      <c r="S10" s="256" t="s">
        <v>295</v>
      </c>
      <c r="T10" s="257" t="s">
        <v>37</v>
      </c>
      <c r="U10" s="426">
        <v>2</v>
      </c>
      <c r="V10" s="258" t="str">
        <f t="shared" ref="V10:V62" si="8">IF(AI10="○","○","")</f>
        <v/>
      </c>
      <c r="W10" s="259"/>
      <c r="X10" s="227"/>
      <c r="Y10" s="227"/>
      <c r="Z10" s="260"/>
      <c r="AA10" s="437"/>
      <c r="AB10" s="435" t="s">
        <v>406</v>
      </c>
      <c r="AC10" s="436"/>
      <c r="AD10" s="435" t="s">
        <v>406</v>
      </c>
      <c r="AE10" s="436"/>
      <c r="AF10" s="437"/>
      <c r="AG10" s="9" t="str">
        <f t="shared" si="0"/>
        <v>生涯学習政策局一般会計</v>
      </c>
      <c r="AH10" s="15"/>
      <c r="AI10" s="53" t="str">
        <f t="shared" si="1"/>
        <v>－</v>
      </c>
      <c r="AJ10" s="53" t="str">
        <f t="shared" si="2"/>
        <v>－</v>
      </c>
      <c r="AK10" s="53" t="str">
        <f t="shared" ref="AK10:AK17" si="9">IF(OR(AO10="○",AP10="○",AQ10="○"),"○","－")</f>
        <v>－</v>
      </c>
      <c r="AL10" s="81"/>
      <c r="AM10" s="46" t="str">
        <f t="shared" si="3"/>
        <v>－</v>
      </c>
      <c r="AN10" s="81"/>
      <c r="AO10" s="46" t="str">
        <f t="shared" si="4"/>
        <v>-</v>
      </c>
      <c r="AP10" s="46" t="str">
        <f t="shared" si="5"/>
        <v>-</v>
      </c>
      <c r="AQ10" s="46"/>
      <c r="AR10" s="46"/>
      <c r="AS10" s="46"/>
      <c r="AT10" s="46"/>
      <c r="AU10" s="46"/>
      <c r="AV10" s="46"/>
      <c r="AW10" s="46"/>
      <c r="AX10" s="173" t="s">
        <v>387</v>
      </c>
      <c r="AY10" s="10">
        <v>36982</v>
      </c>
      <c r="AZ10" s="504" t="s">
        <v>523</v>
      </c>
      <c r="BA10" s="426" t="str">
        <f t="shared" ref="BA10:BA71" si="10">IF(AZ10="未定","未定",YEARFRAC(AY10,AZ10,3))</f>
        <v>未定</v>
      </c>
      <c r="BB10" s="173" t="str">
        <f t="shared" si="6"/>
        <v/>
      </c>
      <c r="BC10" s="173" t="str">
        <f t="shared" ref="BC10:BC42" si="11">IF(AND(AZ10="未定",AB10="○"),"○","")</f>
        <v/>
      </c>
      <c r="BD10" s="173" t="str">
        <f t="shared" ref="BD10:BD62" si="12">IF(AND(AZ10="未定",AD10="○"),"○","")</f>
        <v/>
      </c>
      <c r="BE10" s="1"/>
      <c r="BF10" s="173">
        <v>1</v>
      </c>
      <c r="BG10" s="115" t="s">
        <v>541</v>
      </c>
      <c r="BH10" s="173"/>
      <c r="BI10" s="118"/>
      <c r="BJ10" s="61"/>
      <c r="BK10" s="173"/>
      <c r="BL10" s="3"/>
      <c r="BM10" s="105"/>
      <c r="BN10" s="111"/>
      <c r="BO10" s="3"/>
      <c r="BP10" s="3"/>
    </row>
    <row r="11" spans="1:68" s="274" customFormat="1" ht="54" customHeight="1" x14ac:dyDescent="0.15">
      <c r="A11" s="379">
        <v>3</v>
      </c>
      <c r="B11" s="226" t="s">
        <v>1401</v>
      </c>
      <c r="C11" s="229" t="s">
        <v>784</v>
      </c>
      <c r="D11" s="228" t="s">
        <v>520</v>
      </c>
      <c r="E11" s="59">
        <v>92.798000000000002</v>
      </c>
      <c r="F11" s="59">
        <v>92.798000000000002</v>
      </c>
      <c r="G11" s="59">
        <v>88.5</v>
      </c>
      <c r="H11" s="59" t="s">
        <v>1083</v>
      </c>
      <c r="I11" s="238" t="s">
        <v>650</v>
      </c>
      <c r="J11" s="241" t="s">
        <v>1252</v>
      </c>
      <c r="K11" s="59">
        <v>90.305999999999997</v>
      </c>
      <c r="L11" s="59">
        <v>88.510999999999996</v>
      </c>
      <c r="M11" s="59">
        <f t="shared" si="7"/>
        <v>-1.7950000000000017</v>
      </c>
      <c r="N11" s="62"/>
      <c r="O11" s="242" t="s">
        <v>650</v>
      </c>
      <c r="P11" s="111"/>
      <c r="Q11" s="255"/>
      <c r="R11" s="255" t="s">
        <v>207</v>
      </c>
      <c r="S11" s="256" t="s">
        <v>295</v>
      </c>
      <c r="T11" s="257" t="s">
        <v>37</v>
      </c>
      <c r="U11" s="426">
        <v>3</v>
      </c>
      <c r="V11" s="258" t="str">
        <f t="shared" si="8"/>
        <v/>
      </c>
      <c r="W11" s="259"/>
      <c r="X11" s="227"/>
      <c r="Y11" s="227"/>
      <c r="Z11" s="260"/>
      <c r="AA11" s="437"/>
      <c r="AB11" s="435" t="s">
        <v>406</v>
      </c>
      <c r="AC11" s="436"/>
      <c r="AD11" s="435" t="s">
        <v>406</v>
      </c>
      <c r="AE11" s="436"/>
      <c r="AF11" s="437"/>
      <c r="AG11" s="9" t="str">
        <f t="shared" si="0"/>
        <v>生涯学習政策局一般会計</v>
      </c>
      <c r="AH11" s="15"/>
      <c r="AI11" s="53" t="str">
        <f t="shared" si="1"/>
        <v>－</v>
      </c>
      <c r="AJ11" s="53" t="str">
        <f t="shared" si="2"/>
        <v>－</v>
      </c>
      <c r="AK11" s="53" t="str">
        <f t="shared" si="9"/>
        <v>－</v>
      </c>
      <c r="AL11" s="81"/>
      <c r="AM11" s="46" t="str">
        <f t="shared" si="3"/>
        <v>－</v>
      </c>
      <c r="AN11" s="81"/>
      <c r="AO11" s="46" t="str">
        <f t="shared" si="4"/>
        <v>-</v>
      </c>
      <c r="AP11" s="46" t="str">
        <f t="shared" si="5"/>
        <v>-</v>
      </c>
      <c r="AQ11" s="46"/>
      <c r="AR11" s="46"/>
      <c r="AS11" s="46"/>
      <c r="AT11" s="46"/>
      <c r="AU11" s="46"/>
      <c r="AV11" s="46"/>
      <c r="AW11" s="46"/>
      <c r="AX11" s="173" t="s">
        <v>387</v>
      </c>
      <c r="AY11" s="10">
        <v>17624</v>
      </c>
      <c r="AZ11" s="173" t="s">
        <v>520</v>
      </c>
      <c r="BA11" s="426" t="str">
        <f t="shared" si="10"/>
        <v>未定</v>
      </c>
      <c r="BB11" s="173" t="str">
        <f t="shared" si="6"/>
        <v/>
      </c>
      <c r="BC11" s="173" t="str">
        <f t="shared" si="11"/>
        <v/>
      </c>
      <c r="BD11" s="173" t="str">
        <f t="shared" si="12"/>
        <v/>
      </c>
      <c r="BE11" s="1"/>
      <c r="BF11" s="173">
        <v>1</v>
      </c>
      <c r="BG11" s="115" t="s">
        <v>541</v>
      </c>
      <c r="BH11" s="173"/>
      <c r="BI11" s="118"/>
      <c r="BJ11" s="61"/>
      <c r="BK11" s="173"/>
      <c r="BL11" s="3"/>
      <c r="BM11" s="105"/>
      <c r="BN11" s="111"/>
      <c r="BO11" s="3"/>
      <c r="BP11" s="3"/>
    </row>
    <row r="12" spans="1:68" s="274" customFormat="1" ht="54" customHeight="1" x14ac:dyDescent="0.15">
      <c r="A12" s="379">
        <v>4</v>
      </c>
      <c r="B12" s="226" t="s">
        <v>1402</v>
      </c>
      <c r="C12" s="229" t="s">
        <v>784</v>
      </c>
      <c r="D12" s="228" t="s">
        <v>520</v>
      </c>
      <c r="E12" s="59">
        <v>16.574000000000002</v>
      </c>
      <c r="F12" s="59">
        <v>16.574000000000002</v>
      </c>
      <c r="G12" s="59">
        <v>15</v>
      </c>
      <c r="H12" s="59" t="s">
        <v>1083</v>
      </c>
      <c r="I12" s="238" t="s">
        <v>650</v>
      </c>
      <c r="J12" s="241" t="s">
        <v>1252</v>
      </c>
      <c r="K12" s="59">
        <v>15.478</v>
      </c>
      <c r="L12" s="59">
        <v>14.933999999999999</v>
      </c>
      <c r="M12" s="59">
        <f t="shared" si="7"/>
        <v>-0.54400000000000048</v>
      </c>
      <c r="N12" s="62"/>
      <c r="O12" s="242" t="s">
        <v>650</v>
      </c>
      <c r="P12" s="111"/>
      <c r="Q12" s="255"/>
      <c r="R12" s="255" t="s">
        <v>207</v>
      </c>
      <c r="S12" s="256" t="s">
        <v>295</v>
      </c>
      <c r="T12" s="257" t="s">
        <v>37</v>
      </c>
      <c r="U12" s="426">
        <v>4</v>
      </c>
      <c r="V12" s="258" t="str">
        <f t="shared" si="8"/>
        <v/>
      </c>
      <c r="W12" s="259"/>
      <c r="X12" s="227"/>
      <c r="Y12" s="227"/>
      <c r="Z12" s="260"/>
      <c r="AA12" s="437"/>
      <c r="AB12" s="435" t="s">
        <v>406</v>
      </c>
      <c r="AC12" s="436"/>
      <c r="AD12" s="435" t="s">
        <v>406</v>
      </c>
      <c r="AE12" s="436"/>
      <c r="AF12" s="437"/>
      <c r="AG12" s="9" t="str">
        <f t="shared" si="0"/>
        <v>生涯学習政策局一般会計</v>
      </c>
      <c r="AH12" s="15"/>
      <c r="AI12" s="53" t="str">
        <f t="shared" si="1"/>
        <v>－</v>
      </c>
      <c r="AJ12" s="53" t="str">
        <f t="shared" si="2"/>
        <v>－</v>
      </c>
      <c r="AK12" s="53" t="str">
        <f t="shared" si="9"/>
        <v>－</v>
      </c>
      <c r="AL12" s="81"/>
      <c r="AM12" s="46" t="str">
        <f t="shared" si="3"/>
        <v>－</v>
      </c>
      <c r="AN12" s="81"/>
      <c r="AO12" s="46" t="str">
        <f t="shared" si="4"/>
        <v>-</v>
      </c>
      <c r="AP12" s="46" t="str">
        <f t="shared" si="5"/>
        <v>-</v>
      </c>
      <c r="AQ12" s="46"/>
      <c r="AR12" s="46"/>
      <c r="AS12" s="46"/>
      <c r="AT12" s="46"/>
      <c r="AU12" s="46"/>
      <c r="AV12" s="46"/>
      <c r="AW12" s="46"/>
      <c r="AX12" s="173" t="s">
        <v>387</v>
      </c>
      <c r="AY12" s="10">
        <v>17624</v>
      </c>
      <c r="AZ12" s="173" t="s">
        <v>520</v>
      </c>
      <c r="BA12" s="426" t="str">
        <f t="shared" si="10"/>
        <v>未定</v>
      </c>
      <c r="BB12" s="173" t="str">
        <f t="shared" si="6"/>
        <v/>
      </c>
      <c r="BC12" s="173" t="str">
        <f t="shared" si="11"/>
        <v/>
      </c>
      <c r="BD12" s="173" t="str">
        <f t="shared" si="12"/>
        <v/>
      </c>
      <c r="BE12" s="1"/>
      <c r="BF12" s="173">
        <v>1</v>
      </c>
      <c r="BG12" s="115" t="s">
        <v>541</v>
      </c>
      <c r="BH12" s="173"/>
      <c r="BI12" s="118"/>
      <c r="BJ12" s="61"/>
      <c r="BK12" s="173"/>
      <c r="BL12" s="3"/>
      <c r="BM12" s="105"/>
      <c r="BN12" s="111"/>
      <c r="BO12" s="3"/>
      <c r="BP12" s="3"/>
    </row>
    <row r="13" spans="1:68" s="274" customFormat="1" ht="54" customHeight="1" x14ac:dyDescent="0.15">
      <c r="A13" s="379">
        <v>5</v>
      </c>
      <c r="B13" s="226" t="s">
        <v>266</v>
      </c>
      <c r="C13" s="229" t="s">
        <v>785</v>
      </c>
      <c r="D13" s="228" t="s">
        <v>520</v>
      </c>
      <c r="E13" s="59">
        <v>2.6080000000000001</v>
      </c>
      <c r="F13" s="59">
        <v>2.6080000000000001</v>
      </c>
      <c r="G13" s="59">
        <v>2</v>
      </c>
      <c r="H13" s="59" t="s">
        <v>1083</v>
      </c>
      <c r="I13" s="238" t="s">
        <v>963</v>
      </c>
      <c r="J13" s="241" t="s">
        <v>1127</v>
      </c>
      <c r="K13" s="59">
        <v>0</v>
      </c>
      <c r="L13" s="59">
        <v>14.962</v>
      </c>
      <c r="M13" s="59">
        <f t="shared" si="7"/>
        <v>14.962</v>
      </c>
      <c r="N13" s="62">
        <v>-1.806</v>
      </c>
      <c r="O13" s="242" t="s">
        <v>961</v>
      </c>
      <c r="P13" s="405" t="s">
        <v>1099</v>
      </c>
      <c r="Q13" s="255"/>
      <c r="R13" s="255" t="s">
        <v>207</v>
      </c>
      <c r="S13" s="256" t="s">
        <v>295</v>
      </c>
      <c r="T13" s="257" t="s">
        <v>37</v>
      </c>
      <c r="U13" s="426">
        <v>5</v>
      </c>
      <c r="V13" s="258" t="str">
        <f t="shared" si="8"/>
        <v/>
      </c>
      <c r="W13" s="261"/>
      <c r="X13" s="227"/>
      <c r="Y13" s="227"/>
      <c r="Z13" s="260"/>
      <c r="AA13" s="437"/>
      <c r="AB13" s="435" t="s">
        <v>406</v>
      </c>
      <c r="AC13" s="436"/>
      <c r="AD13" s="435" t="s">
        <v>406</v>
      </c>
      <c r="AE13" s="436"/>
      <c r="AF13" s="437"/>
      <c r="AG13" s="9" t="str">
        <f t="shared" si="0"/>
        <v>生涯学習政策局一般会計</v>
      </c>
      <c r="AH13" s="15"/>
      <c r="AI13" s="53" t="str">
        <f t="shared" si="1"/>
        <v>－</v>
      </c>
      <c r="AJ13" s="53" t="str">
        <f t="shared" si="2"/>
        <v>－</v>
      </c>
      <c r="AK13" s="53" t="str">
        <f t="shared" si="9"/>
        <v>－</v>
      </c>
      <c r="AL13" s="81"/>
      <c r="AM13" s="46" t="str">
        <f t="shared" si="3"/>
        <v>－</v>
      </c>
      <c r="AN13" s="81"/>
      <c r="AO13" s="46" t="str">
        <f t="shared" si="4"/>
        <v>-</v>
      </c>
      <c r="AP13" s="46" t="str">
        <f t="shared" si="5"/>
        <v>-</v>
      </c>
      <c r="AQ13" s="46"/>
      <c r="AR13" s="46"/>
      <c r="AS13" s="46"/>
      <c r="AT13" s="46"/>
      <c r="AU13" s="46"/>
      <c r="AV13" s="46"/>
      <c r="AW13" s="46"/>
      <c r="AX13" s="173" t="s">
        <v>387</v>
      </c>
      <c r="AY13" s="10">
        <v>17258</v>
      </c>
      <c r="AZ13" s="173" t="s">
        <v>520</v>
      </c>
      <c r="BA13" s="426" t="str">
        <f t="shared" si="10"/>
        <v>未定</v>
      </c>
      <c r="BB13" s="173" t="str">
        <f t="shared" si="6"/>
        <v/>
      </c>
      <c r="BC13" s="173" t="str">
        <f t="shared" si="11"/>
        <v/>
      </c>
      <c r="BD13" s="173" t="str">
        <f t="shared" si="12"/>
        <v/>
      </c>
      <c r="BE13" s="1"/>
      <c r="BF13" s="173">
        <v>1</v>
      </c>
      <c r="BG13" s="115" t="s">
        <v>541</v>
      </c>
      <c r="BH13" s="173"/>
      <c r="BI13" s="118"/>
      <c r="BJ13" s="61"/>
      <c r="BK13" s="173"/>
      <c r="BL13" s="3"/>
      <c r="BM13" s="105"/>
      <c r="BN13" s="111"/>
      <c r="BO13" s="3"/>
      <c r="BP13" s="3"/>
    </row>
    <row r="14" spans="1:68" s="274" customFormat="1" ht="54" customHeight="1" x14ac:dyDescent="0.15">
      <c r="A14" s="379">
        <v>6</v>
      </c>
      <c r="B14" s="226" t="s">
        <v>1403</v>
      </c>
      <c r="C14" s="229" t="s">
        <v>786</v>
      </c>
      <c r="D14" s="228" t="s">
        <v>520</v>
      </c>
      <c r="E14" s="59">
        <v>343.13099999999997</v>
      </c>
      <c r="F14" s="59">
        <v>343.13099999999997</v>
      </c>
      <c r="G14" s="59">
        <v>321.60000000000002</v>
      </c>
      <c r="H14" s="59" t="s">
        <v>1083</v>
      </c>
      <c r="I14" s="238" t="s">
        <v>963</v>
      </c>
      <c r="J14" s="241" t="s">
        <v>1109</v>
      </c>
      <c r="K14" s="59">
        <v>368.27100000000002</v>
      </c>
      <c r="L14" s="59">
        <v>595.66899999999998</v>
      </c>
      <c r="M14" s="59">
        <f t="shared" si="7"/>
        <v>227.39799999999997</v>
      </c>
      <c r="N14" s="62"/>
      <c r="O14" s="242" t="s">
        <v>960</v>
      </c>
      <c r="P14" s="405" t="s">
        <v>1142</v>
      </c>
      <c r="Q14" s="255"/>
      <c r="R14" s="255" t="s">
        <v>207</v>
      </c>
      <c r="S14" s="256" t="s">
        <v>295</v>
      </c>
      <c r="T14" s="257" t="s">
        <v>37</v>
      </c>
      <c r="U14" s="426">
        <v>6</v>
      </c>
      <c r="V14" s="258" t="str">
        <f t="shared" si="8"/>
        <v/>
      </c>
      <c r="W14" s="259"/>
      <c r="X14" s="227"/>
      <c r="Y14" s="227"/>
      <c r="Z14" s="260"/>
      <c r="AA14" s="437"/>
      <c r="AB14" s="435" t="s">
        <v>406</v>
      </c>
      <c r="AC14" s="436"/>
      <c r="AD14" s="435" t="s">
        <v>406</v>
      </c>
      <c r="AE14" s="436"/>
      <c r="AF14" s="437"/>
      <c r="AG14" s="9" t="str">
        <f t="shared" si="0"/>
        <v>生涯学習政策局一般会計</v>
      </c>
      <c r="AH14" s="15"/>
      <c r="AI14" s="53" t="str">
        <f t="shared" si="1"/>
        <v>－</v>
      </c>
      <c r="AJ14" s="53" t="str">
        <f t="shared" si="2"/>
        <v>－</v>
      </c>
      <c r="AK14" s="53" t="str">
        <f t="shared" si="9"/>
        <v>－</v>
      </c>
      <c r="AL14" s="81"/>
      <c r="AM14" s="46" t="str">
        <f t="shared" si="3"/>
        <v>－</v>
      </c>
      <c r="AN14" s="81"/>
      <c r="AO14" s="46" t="str">
        <f t="shared" si="4"/>
        <v>-</v>
      </c>
      <c r="AP14" s="46" t="str">
        <f t="shared" si="5"/>
        <v>-</v>
      </c>
      <c r="AQ14" s="46"/>
      <c r="AR14" s="46"/>
      <c r="AS14" s="46"/>
      <c r="AT14" s="46"/>
      <c r="AU14" s="46"/>
      <c r="AV14" s="46"/>
      <c r="AW14" s="46"/>
      <c r="AX14" s="173" t="s">
        <v>387</v>
      </c>
      <c r="AY14" s="10">
        <v>39539</v>
      </c>
      <c r="AZ14" s="173" t="s">
        <v>520</v>
      </c>
      <c r="BA14" s="426" t="str">
        <f t="shared" si="10"/>
        <v>未定</v>
      </c>
      <c r="BB14" s="173" t="str">
        <f t="shared" si="6"/>
        <v/>
      </c>
      <c r="BC14" s="173" t="str">
        <f t="shared" si="11"/>
        <v/>
      </c>
      <c r="BD14" s="173" t="str">
        <f t="shared" si="12"/>
        <v/>
      </c>
      <c r="BE14" s="1"/>
      <c r="BF14" s="173">
        <v>1</v>
      </c>
      <c r="BG14" s="115" t="s">
        <v>541</v>
      </c>
      <c r="BH14" s="173"/>
      <c r="BI14" s="118"/>
      <c r="BJ14" s="61"/>
      <c r="BK14" s="173"/>
      <c r="BL14" s="3"/>
      <c r="BM14" s="105"/>
      <c r="BN14" s="153"/>
      <c r="BO14" s="3"/>
      <c r="BP14" s="3"/>
    </row>
    <row r="15" spans="1:68" s="274" customFormat="1" ht="54" customHeight="1" x14ac:dyDescent="0.15">
      <c r="A15" s="379">
        <v>7</v>
      </c>
      <c r="B15" s="226" t="s">
        <v>363</v>
      </c>
      <c r="C15" s="229" t="s">
        <v>787</v>
      </c>
      <c r="D15" s="228" t="s">
        <v>520</v>
      </c>
      <c r="E15" s="59">
        <v>20.341000000000001</v>
      </c>
      <c r="F15" s="59">
        <v>20.341000000000001</v>
      </c>
      <c r="G15" s="59">
        <v>17.899999999999999</v>
      </c>
      <c r="H15" s="59" t="s">
        <v>1083</v>
      </c>
      <c r="I15" s="238" t="s">
        <v>963</v>
      </c>
      <c r="J15" s="241" t="s">
        <v>1127</v>
      </c>
      <c r="K15" s="59">
        <v>20.317</v>
      </c>
      <c r="L15" s="59">
        <v>17.202999999999999</v>
      </c>
      <c r="M15" s="59">
        <f t="shared" si="7"/>
        <v>-3.1140000000000008</v>
      </c>
      <c r="N15" s="59">
        <v>-3.1139999999999999</v>
      </c>
      <c r="O15" s="242" t="s">
        <v>961</v>
      </c>
      <c r="P15" s="405" t="s">
        <v>1300</v>
      </c>
      <c r="Q15" s="255"/>
      <c r="R15" s="255" t="s">
        <v>207</v>
      </c>
      <c r="S15" s="256" t="s">
        <v>295</v>
      </c>
      <c r="T15" s="262" t="s">
        <v>37</v>
      </c>
      <c r="U15" s="413">
        <v>7</v>
      </c>
      <c r="V15" s="258"/>
      <c r="W15" s="261" t="s">
        <v>693</v>
      </c>
      <c r="X15" s="227" t="s">
        <v>387</v>
      </c>
      <c r="Y15" s="227"/>
      <c r="Z15" s="260"/>
      <c r="AA15" s="437"/>
      <c r="AB15" s="435"/>
      <c r="AC15" s="436"/>
      <c r="AD15" s="435" t="s">
        <v>407</v>
      </c>
      <c r="AE15" s="436" t="s">
        <v>409</v>
      </c>
      <c r="AF15" s="437"/>
      <c r="AG15" s="9" t="str">
        <f t="shared" si="0"/>
        <v>生涯学習政策局一般会計</v>
      </c>
      <c r="AH15" s="15"/>
      <c r="AI15" s="53" t="str">
        <f t="shared" si="1"/>
        <v>－</v>
      </c>
      <c r="AJ15" s="53" t="str">
        <f t="shared" si="2"/>
        <v>－</v>
      </c>
      <c r="AK15" s="53" t="str">
        <f t="shared" si="9"/>
        <v>－</v>
      </c>
      <c r="AL15" s="81"/>
      <c r="AM15" s="46" t="str">
        <f t="shared" si="3"/>
        <v>－</v>
      </c>
      <c r="AN15" s="81"/>
      <c r="AO15" s="46" t="str">
        <f t="shared" si="4"/>
        <v>-</v>
      </c>
      <c r="AP15" s="46" t="str">
        <f t="shared" si="5"/>
        <v>-</v>
      </c>
      <c r="AQ15" s="46"/>
      <c r="AR15" s="46"/>
      <c r="AS15" s="46"/>
      <c r="AT15" s="46"/>
      <c r="AU15" s="46"/>
      <c r="AV15" s="46"/>
      <c r="AW15" s="46"/>
      <c r="AX15" s="173"/>
      <c r="AY15" s="10">
        <v>41365</v>
      </c>
      <c r="AZ15" s="173" t="s">
        <v>520</v>
      </c>
      <c r="BA15" s="426" t="str">
        <f t="shared" si="10"/>
        <v>未定</v>
      </c>
      <c r="BB15" s="173" t="str">
        <f t="shared" si="6"/>
        <v>○</v>
      </c>
      <c r="BC15" s="173" t="str">
        <f t="shared" si="11"/>
        <v/>
      </c>
      <c r="BD15" s="173" t="str">
        <f t="shared" si="12"/>
        <v>○</v>
      </c>
      <c r="BE15" s="1"/>
      <c r="BF15" s="46">
        <v>1</v>
      </c>
      <c r="BG15" s="115" t="s">
        <v>541</v>
      </c>
      <c r="BH15" s="173"/>
      <c r="BI15" s="118"/>
      <c r="BJ15" s="61"/>
      <c r="BK15" s="173"/>
      <c r="BL15" s="3"/>
      <c r="BM15" s="105"/>
      <c r="BN15" s="153"/>
      <c r="BO15" s="3"/>
      <c r="BP15" s="3"/>
    </row>
    <row r="16" spans="1:68" s="274" customFormat="1" ht="54" customHeight="1" x14ac:dyDescent="0.15">
      <c r="A16" s="379">
        <v>8</v>
      </c>
      <c r="B16" s="226" t="s">
        <v>1404</v>
      </c>
      <c r="C16" s="229" t="s">
        <v>782</v>
      </c>
      <c r="D16" s="228" t="s">
        <v>520</v>
      </c>
      <c r="E16" s="59">
        <v>110.985</v>
      </c>
      <c r="F16" s="59">
        <v>110.985</v>
      </c>
      <c r="G16" s="59">
        <v>103.8</v>
      </c>
      <c r="H16" s="59" t="s">
        <v>1083</v>
      </c>
      <c r="I16" s="238" t="s">
        <v>963</v>
      </c>
      <c r="J16" s="241" t="s">
        <v>1127</v>
      </c>
      <c r="K16" s="59">
        <v>102.709</v>
      </c>
      <c r="L16" s="59">
        <v>102.709</v>
      </c>
      <c r="M16" s="59">
        <f t="shared" si="7"/>
        <v>0</v>
      </c>
      <c r="N16" s="59">
        <v>-4.1239999999999997</v>
      </c>
      <c r="O16" s="242" t="s">
        <v>961</v>
      </c>
      <c r="P16" s="405" t="s">
        <v>1301</v>
      </c>
      <c r="Q16" s="255"/>
      <c r="R16" s="255" t="s">
        <v>164</v>
      </c>
      <c r="S16" s="256" t="s">
        <v>295</v>
      </c>
      <c r="T16" s="257" t="s">
        <v>116</v>
      </c>
      <c r="U16" s="426">
        <v>8</v>
      </c>
      <c r="V16" s="258" t="str">
        <f t="shared" si="8"/>
        <v/>
      </c>
      <c r="W16" s="259"/>
      <c r="X16" s="227"/>
      <c r="Y16" s="227"/>
      <c r="Z16" s="260"/>
      <c r="AA16" s="437"/>
      <c r="AB16" s="435" t="s">
        <v>406</v>
      </c>
      <c r="AC16" s="436"/>
      <c r="AD16" s="435" t="s">
        <v>406</v>
      </c>
      <c r="AE16" s="436"/>
      <c r="AF16" s="437"/>
      <c r="AG16" s="9" t="str">
        <f t="shared" si="0"/>
        <v>国立教育政策研究所一般会計</v>
      </c>
      <c r="AH16" s="15"/>
      <c r="AI16" s="53" t="str">
        <f t="shared" si="1"/>
        <v>－</v>
      </c>
      <c r="AJ16" s="53" t="str">
        <f t="shared" si="2"/>
        <v>－</v>
      </c>
      <c r="AK16" s="53" t="str">
        <f t="shared" si="9"/>
        <v>－</v>
      </c>
      <c r="AL16" s="81"/>
      <c r="AM16" s="46" t="str">
        <f t="shared" si="3"/>
        <v>－</v>
      </c>
      <c r="AN16" s="81"/>
      <c r="AO16" s="46" t="str">
        <f t="shared" si="4"/>
        <v>-</v>
      </c>
      <c r="AP16" s="46" t="str">
        <f t="shared" si="5"/>
        <v>-</v>
      </c>
      <c r="AQ16" s="46"/>
      <c r="AR16" s="46"/>
      <c r="AS16" s="46"/>
      <c r="AT16" s="46"/>
      <c r="AU16" s="46"/>
      <c r="AV16" s="46"/>
      <c r="AW16" s="46"/>
      <c r="AX16" s="173" t="s">
        <v>387</v>
      </c>
      <c r="AY16" s="10">
        <v>36982</v>
      </c>
      <c r="AZ16" s="173" t="s">
        <v>520</v>
      </c>
      <c r="BA16" s="426" t="str">
        <f t="shared" si="10"/>
        <v>未定</v>
      </c>
      <c r="BB16" s="173" t="str">
        <f t="shared" si="6"/>
        <v/>
      </c>
      <c r="BC16" s="173" t="str">
        <f t="shared" si="11"/>
        <v/>
      </c>
      <c r="BD16" s="173" t="str">
        <f t="shared" si="12"/>
        <v/>
      </c>
      <c r="BE16" s="1"/>
      <c r="BF16" s="173">
        <v>1</v>
      </c>
      <c r="BG16" s="115" t="s">
        <v>541</v>
      </c>
      <c r="BH16" s="173"/>
      <c r="BI16" s="118"/>
      <c r="BJ16" s="61"/>
      <c r="BK16" s="173"/>
      <c r="BL16" s="3"/>
      <c r="BM16" s="105"/>
      <c r="BN16" s="153"/>
      <c r="BO16" s="3"/>
      <c r="BP16" s="3"/>
    </row>
    <row r="17" spans="1:68" s="274" customFormat="1" ht="54" customHeight="1" x14ac:dyDescent="0.15">
      <c r="A17" s="379">
        <v>9</v>
      </c>
      <c r="B17" s="226" t="s">
        <v>1617</v>
      </c>
      <c r="C17" s="229" t="s">
        <v>782</v>
      </c>
      <c r="D17" s="228" t="s">
        <v>520</v>
      </c>
      <c r="E17" s="59">
        <v>255.17500000000001</v>
      </c>
      <c r="F17" s="59">
        <v>255.17500000000001</v>
      </c>
      <c r="G17" s="59">
        <v>193.2</v>
      </c>
      <c r="H17" s="59" t="s">
        <v>1083</v>
      </c>
      <c r="I17" s="238" t="s">
        <v>963</v>
      </c>
      <c r="J17" s="241" t="s">
        <v>1109</v>
      </c>
      <c r="K17" s="59">
        <v>225.06399999999999</v>
      </c>
      <c r="L17" s="59">
        <v>253.43600000000001</v>
      </c>
      <c r="M17" s="59">
        <f t="shared" si="7"/>
        <v>28.372000000000014</v>
      </c>
      <c r="N17" s="59"/>
      <c r="O17" s="242" t="s">
        <v>960</v>
      </c>
      <c r="P17" s="405" t="s">
        <v>1086</v>
      </c>
      <c r="Q17" s="255"/>
      <c r="R17" s="255" t="s">
        <v>164</v>
      </c>
      <c r="S17" s="256" t="s">
        <v>295</v>
      </c>
      <c r="T17" s="257" t="s">
        <v>116</v>
      </c>
      <c r="U17" s="426">
        <v>9</v>
      </c>
      <c r="V17" s="258" t="str">
        <f t="shared" si="8"/>
        <v/>
      </c>
      <c r="W17" s="259"/>
      <c r="X17" s="227"/>
      <c r="Y17" s="227"/>
      <c r="Z17" s="260"/>
      <c r="AA17" s="437"/>
      <c r="AB17" s="435" t="s">
        <v>406</v>
      </c>
      <c r="AC17" s="436"/>
      <c r="AD17" s="435" t="s">
        <v>406</v>
      </c>
      <c r="AE17" s="436"/>
      <c r="AF17" s="437"/>
      <c r="AG17" s="9" t="str">
        <f t="shared" si="0"/>
        <v>国立教育政策研究所一般会計</v>
      </c>
      <c r="AH17" s="15"/>
      <c r="AI17" s="53" t="str">
        <f t="shared" si="1"/>
        <v>－</v>
      </c>
      <c r="AJ17" s="53" t="str">
        <f t="shared" si="2"/>
        <v>－</v>
      </c>
      <c r="AK17" s="53" t="str">
        <f t="shared" si="9"/>
        <v>－</v>
      </c>
      <c r="AL17" s="81"/>
      <c r="AM17" s="46" t="str">
        <f t="shared" si="3"/>
        <v>－</v>
      </c>
      <c r="AN17" s="81"/>
      <c r="AO17" s="46" t="str">
        <f t="shared" si="4"/>
        <v>-</v>
      </c>
      <c r="AP17" s="46" t="str">
        <f t="shared" si="5"/>
        <v>-</v>
      </c>
      <c r="AQ17" s="46"/>
      <c r="AR17" s="46"/>
      <c r="AS17" s="46"/>
      <c r="AT17" s="46"/>
      <c r="AU17" s="46"/>
      <c r="AV17" s="46"/>
      <c r="AW17" s="46"/>
      <c r="AX17" s="173" t="s">
        <v>387</v>
      </c>
      <c r="AY17" s="10">
        <v>36982</v>
      </c>
      <c r="AZ17" s="173" t="s">
        <v>520</v>
      </c>
      <c r="BA17" s="426" t="str">
        <f t="shared" si="10"/>
        <v>未定</v>
      </c>
      <c r="BB17" s="173" t="str">
        <f t="shared" si="6"/>
        <v/>
      </c>
      <c r="BC17" s="173" t="str">
        <f t="shared" si="11"/>
        <v/>
      </c>
      <c r="BD17" s="173" t="str">
        <f t="shared" si="12"/>
        <v/>
      </c>
      <c r="BE17" s="1"/>
      <c r="BF17" s="173">
        <v>1</v>
      </c>
      <c r="BG17" s="115" t="s">
        <v>541</v>
      </c>
      <c r="BH17" s="173"/>
      <c r="BI17" s="118"/>
      <c r="BJ17" s="61"/>
      <c r="BK17" s="173"/>
      <c r="BL17" s="3"/>
      <c r="BM17" s="105"/>
      <c r="BN17" s="153"/>
      <c r="BO17" s="3"/>
      <c r="BP17" s="3"/>
    </row>
    <row r="18" spans="1:68" s="273" customFormat="1" ht="21" customHeight="1" x14ac:dyDescent="0.15">
      <c r="A18" s="380" t="s">
        <v>608</v>
      </c>
      <c r="B18" s="230"/>
      <c r="C18" s="505"/>
      <c r="D18" s="506"/>
      <c r="E18" s="88"/>
      <c r="F18" s="91"/>
      <c r="G18" s="90"/>
      <c r="H18" s="90"/>
      <c r="I18" s="243"/>
      <c r="J18" s="90"/>
      <c r="K18" s="88"/>
      <c r="L18" s="244"/>
      <c r="M18" s="89"/>
      <c r="N18" s="90"/>
      <c r="O18" s="245"/>
      <c r="P18" s="110"/>
      <c r="Q18" s="263"/>
      <c r="R18" s="230"/>
      <c r="S18" s="264"/>
      <c r="T18" s="265"/>
      <c r="U18" s="414"/>
      <c r="V18" s="266" t="str">
        <f t="shared" si="8"/>
        <v/>
      </c>
      <c r="W18" s="266"/>
      <c r="X18" s="266"/>
      <c r="Y18" s="266"/>
      <c r="Z18" s="267"/>
      <c r="AA18" s="38"/>
      <c r="AB18" s="92"/>
      <c r="AC18" s="93"/>
      <c r="AD18" s="92"/>
      <c r="AE18" s="93"/>
      <c r="AF18" s="28"/>
      <c r="AG18" s="9" t="str">
        <f t="shared" si="0"/>
        <v/>
      </c>
      <c r="AH18" s="15"/>
      <c r="AI18" s="94"/>
      <c r="AJ18" s="94"/>
      <c r="AK18" s="94"/>
      <c r="AL18" s="45"/>
      <c r="AM18" s="94"/>
      <c r="AN18" s="45"/>
      <c r="AO18" s="94"/>
      <c r="AP18" s="94"/>
      <c r="AQ18" s="94"/>
      <c r="AR18" s="94"/>
      <c r="AS18" s="94"/>
      <c r="AT18" s="94"/>
      <c r="AU18" s="94"/>
      <c r="AV18" s="94"/>
      <c r="AW18" s="94"/>
      <c r="AX18" s="95"/>
      <c r="AY18" s="507"/>
      <c r="AZ18" s="94"/>
      <c r="BA18" s="96"/>
      <c r="BB18" s="95"/>
      <c r="BC18" s="95"/>
      <c r="BD18" s="95"/>
      <c r="BE18" s="104"/>
      <c r="BF18" s="46"/>
      <c r="BG18" s="115"/>
      <c r="BH18" s="116"/>
      <c r="BI18" s="117"/>
      <c r="BJ18" s="61"/>
      <c r="BK18" s="116"/>
      <c r="BL18" s="104"/>
      <c r="BM18" s="83"/>
      <c r="BN18" s="110"/>
      <c r="BO18" s="104"/>
      <c r="BP18" s="104"/>
    </row>
    <row r="19" spans="1:68" s="274" customFormat="1" ht="60" customHeight="1" x14ac:dyDescent="0.15">
      <c r="A19" s="379">
        <v>10</v>
      </c>
      <c r="B19" s="226" t="s">
        <v>770</v>
      </c>
      <c r="C19" s="229" t="s">
        <v>788</v>
      </c>
      <c r="D19" s="228" t="s">
        <v>520</v>
      </c>
      <c r="E19" s="59">
        <v>1678.5650000000001</v>
      </c>
      <c r="F19" s="59">
        <v>1678.5650000000001</v>
      </c>
      <c r="G19" s="59">
        <v>1477.4</v>
      </c>
      <c r="H19" s="59" t="s">
        <v>1083</v>
      </c>
      <c r="I19" s="238" t="s">
        <v>963</v>
      </c>
      <c r="J19" s="241" t="s">
        <v>1127</v>
      </c>
      <c r="K19" s="59">
        <v>1567.2950000000001</v>
      </c>
      <c r="L19" s="59">
        <v>1533.671</v>
      </c>
      <c r="M19" s="59">
        <f t="shared" ref="M19:M33" si="13">L19-K19</f>
        <v>-33.624000000000024</v>
      </c>
      <c r="N19" s="246">
        <v>-545.54399999999998</v>
      </c>
      <c r="O19" s="242" t="s">
        <v>961</v>
      </c>
      <c r="P19" s="405" t="s">
        <v>1302</v>
      </c>
      <c r="Q19" s="255"/>
      <c r="R19" s="255" t="s">
        <v>207</v>
      </c>
      <c r="S19" s="256" t="s">
        <v>295</v>
      </c>
      <c r="T19" s="257" t="s">
        <v>117</v>
      </c>
      <c r="U19" s="426">
        <v>10</v>
      </c>
      <c r="V19" s="258" t="str">
        <f t="shared" si="8"/>
        <v/>
      </c>
      <c r="W19" s="261"/>
      <c r="X19" s="227"/>
      <c r="Y19" s="227"/>
      <c r="Z19" s="260"/>
      <c r="AA19" s="437"/>
      <c r="AB19" s="435" t="s">
        <v>406</v>
      </c>
      <c r="AC19" s="436"/>
      <c r="AD19" s="435" t="s">
        <v>406</v>
      </c>
      <c r="AE19" s="436"/>
      <c r="AF19" s="437"/>
      <c r="AG19" s="9" t="str">
        <f t="shared" si="0"/>
        <v>生涯学習政策局一般会計</v>
      </c>
      <c r="AH19" s="15"/>
      <c r="AI19" s="53" t="str">
        <f t="shared" ref="AI19:AI33" si="14">IF(OR(AJ19="○",AS19="○"),"○","－")</f>
        <v>－</v>
      </c>
      <c r="AJ19" s="53" t="str">
        <f t="shared" ref="AJ19:AJ33" si="15">IF(OR(AO19="○",AP19="○",AQ19="○",AT19="○",AV19="○"),"○","－")</f>
        <v>－</v>
      </c>
      <c r="AK19" s="53" t="str">
        <f t="shared" ref="AK19:AK33" si="16">IF(OR(AO19="○",AP19="○",AQ19="○"),"○","－")</f>
        <v>－</v>
      </c>
      <c r="AL19" s="81"/>
      <c r="AM19" s="46" t="str">
        <f t="shared" ref="AM19:AM33" si="17">IF(AB19="○","○","－")</f>
        <v>－</v>
      </c>
      <c r="AN19" s="81"/>
      <c r="AO19" s="46" t="str">
        <f t="shared" ref="AO19:AO33" si="18">IF(AY19=41730,"○","-")</f>
        <v>-</v>
      </c>
      <c r="AP19" s="46" t="str">
        <f t="shared" ref="AP19:AP33" si="19">IF(AZ19=42460,"○","-")</f>
        <v>-</v>
      </c>
      <c r="AQ19" s="46"/>
      <c r="AR19" s="46"/>
      <c r="AS19" s="46"/>
      <c r="AT19" s="46"/>
      <c r="AU19" s="46"/>
      <c r="AV19" s="46"/>
      <c r="AW19" s="46"/>
      <c r="AX19" s="173"/>
      <c r="AY19" s="10">
        <v>40634</v>
      </c>
      <c r="AZ19" s="173" t="s">
        <v>520</v>
      </c>
      <c r="BA19" s="426" t="str">
        <f t="shared" si="10"/>
        <v>未定</v>
      </c>
      <c r="BB19" s="173" t="str">
        <f t="shared" si="6"/>
        <v/>
      </c>
      <c r="BC19" s="173" t="str">
        <f t="shared" si="11"/>
        <v/>
      </c>
      <c r="BD19" s="173" t="str">
        <f t="shared" si="12"/>
        <v/>
      </c>
      <c r="BE19" s="1"/>
      <c r="BF19" s="173">
        <v>1</v>
      </c>
      <c r="BG19" s="115" t="s">
        <v>542</v>
      </c>
      <c r="BH19" s="173"/>
      <c r="BI19" s="118"/>
      <c r="BJ19" s="61"/>
      <c r="BK19" s="173"/>
      <c r="BL19" s="3"/>
      <c r="BM19" s="105"/>
      <c r="BN19" s="153"/>
      <c r="BO19" s="3"/>
      <c r="BP19" s="3"/>
    </row>
    <row r="20" spans="1:68" s="274" customFormat="1" ht="54" customHeight="1" x14ac:dyDescent="0.15">
      <c r="A20" s="379">
        <v>11</v>
      </c>
      <c r="B20" s="226" t="s">
        <v>1405</v>
      </c>
      <c r="C20" s="229" t="s">
        <v>789</v>
      </c>
      <c r="D20" s="228" t="s">
        <v>520</v>
      </c>
      <c r="E20" s="59">
        <v>26.468</v>
      </c>
      <c r="F20" s="59">
        <v>26.468</v>
      </c>
      <c r="G20" s="59">
        <v>22</v>
      </c>
      <c r="H20" s="59" t="s">
        <v>1083</v>
      </c>
      <c r="I20" s="238" t="s">
        <v>963</v>
      </c>
      <c r="J20" s="241" t="s">
        <v>1109</v>
      </c>
      <c r="K20" s="59">
        <v>24.526</v>
      </c>
      <c r="L20" s="59">
        <v>44.072000000000003</v>
      </c>
      <c r="M20" s="59">
        <f t="shared" si="13"/>
        <v>19.546000000000003</v>
      </c>
      <c r="N20" s="62"/>
      <c r="O20" s="242" t="s">
        <v>960</v>
      </c>
      <c r="P20" s="405" t="s">
        <v>1086</v>
      </c>
      <c r="Q20" s="255"/>
      <c r="R20" s="255" t="s">
        <v>207</v>
      </c>
      <c r="S20" s="256" t="s">
        <v>295</v>
      </c>
      <c r="T20" s="257" t="s">
        <v>56</v>
      </c>
      <c r="U20" s="426">
        <v>11</v>
      </c>
      <c r="V20" s="258" t="str">
        <f t="shared" si="8"/>
        <v/>
      </c>
      <c r="W20" s="261"/>
      <c r="X20" s="227" t="s">
        <v>387</v>
      </c>
      <c r="Y20" s="227"/>
      <c r="Z20" s="260"/>
      <c r="AA20" s="437"/>
      <c r="AB20" s="435" t="s">
        <v>406</v>
      </c>
      <c r="AC20" s="436"/>
      <c r="AD20" s="435" t="s">
        <v>406</v>
      </c>
      <c r="AE20" s="436"/>
      <c r="AF20" s="437"/>
      <c r="AG20" s="9" t="str">
        <f t="shared" si="0"/>
        <v>生涯学習政策局一般会計</v>
      </c>
      <c r="AH20" s="15"/>
      <c r="AI20" s="53" t="str">
        <f t="shared" si="14"/>
        <v>－</v>
      </c>
      <c r="AJ20" s="53" t="str">
        <f t="shared" si="15"/>
        <v>－</v>
      </c>
      <c r="AK20" s="53" t="str">
        <f t="shared" si="16"/>
        <v>－</v>
      </c>
      <c r="AL20" s="81"/>
      <c r="AM20" s="46" t="str">
        <f t="shared" si="17"/>
        <v>－</v>
      </c>
      <c r="AN20" s="81"/>
      <c r="AO20" s="46" t="str">
        <f t="shared" si="18"/>
        <v>-</v>
      </c>
      <c r="AP20" s="46" t="str">
        <f t="shared" si="19"/>
        <v>-</v>
      </c>
      <c r="AQ20" s="46"/>
      <c r="AR20" s="46"/>
      <c r="AS20" s="46"/>
      <c r="AT20" s="46"/>
      <c r="AU20" s="46"/>
      <c r="AV20" s="46"/>
      <c r="AW20" s="46"/>
      <c r="AX20" s="173" t="s">
        <v>387</v>
      </c>
      <c r="AY20" s="10">
        <v>35521</v>
      </c>
      <c r="AZ20" s="173" t="s">
        <v>520</v>
      </c>
      <c r="BA20" s="426" t="str">
        <f t="shared" si="10"/>
        <v>未定</v>
      </c>
      <c r="BB20" s="173" t="str">
        <f t="shared" si="6"/>
        <v/>
      </c>
      <c r="BC20" s="173" t="str">
        <f t="shared" si="11"/>
        <v/>
      </c>
      <c r="BD20" s="173" t="str">
        <f t="shared" si="12"/>
        <v/>
      </c>
      <c r="BE20" s="1"/>
      <c r="BF20" s="173">
        <v>1</v>
      </c>
      <c r="BG20" s="115" t="s">
        <v>542</v>
      </c>
      <c r="BH20" s="173"/>
      <c r="BI20" s="118"/>
      <c r="BJ20" s="61"/>
      <c r="BK20" s="173"/>
      <c r="BL20" s="3"/>
      <c r="BM20" s="105"/>
      <c r="BN20" s="153"/>
      <c r="BO20" s="3"/>
      <c r="BP20" s="3"/>
    </row>
    <row r="21" spans="1:68" s="274" customFormat="1" ht="54" customHeight="1" x14ac:dyDescent="0.15">
      <c r="A21" s="379">
        <v>12</v>
      </c>
      <c r="B21" s="226" t="s">
        <v>1406</v>
      </c>
      <c r="C21" s="229" t="s">
        <v>790</v>
      </c>
      <c r="D21" s="228" t="s">
        <v>520</v>
      </c>
      <c r="E21" s="59">
        <v>249.34800000000001</v>
      </c>
      <c r="F21" s="59">
        <v>249.34800000000001</v>
      </c>
      <c r="G21" s="59">
        <v>244.8</v>
      </c>
      <c r="H21" s="59" t="s">
        <v>1083</v>
      </c>
      <c r="I21" s="238" t="s">
        <v>963</v>
      </c>
      <c r="J21" s="241" t="s">
        <v>1109</v>
      </c>
      <c r="K21" s="59">
        <v>241.68600000000001</v>
      </c>
      <c r="L21" s="59">
        <v>299.565</v>
      </c>
      <c r="M21" s="59">
        <f t="shared" si="13"/>
        <v>57.878999999999991</v>
      </c>
      <c r="N21" s="62">
        <v>-10.497999999999999</v>
      </c>
      <c r="O21" s="242" t="s">
        <v>961</v>
      </c>
      <c r="P21" s="405" t="s">
        <v>1303</v>
      </c>
      <c r="Q21" s="255"/>
      <c r="R21" s="255" t="s">
        <v>207</v>
      </c>
      <c r="S21" s="256" t="s">
        <v>295</v>
      </c>
      <c r="T21" s="257" t="s">
        <v>56</v>
      </c>
      <c r="U21" s="426">
        <v>12</v>
      </c>
      <c r="V21" s="258" t="str">
        <f t="shared" si="8"/>
        <v/>
      </c>
      <c r="W21" s="261" t="s">
        <v>603</v>
      </c>
      <c r="X21" s="227"/>
      <c r="Y21" s="227"/>
      <c r="Z21" s="260"/>
      <c r="AA21" s="437"/>
      <c r="AB21" s="435" t="s">
        <v>407</v>
      </c>
      <c r="AC21" s="436" t="s">
        <v>408</v>
      </c>
      <c r="AD21" s="435"/>
      <c r="AE21" s="436"/>
      <c r="AF21" s="437"/>
      <c r="AG21" s="9" t="str">
        <f t="shared" si="0"/>
        <v>生涯学習政策局一般会計</v>
      </c>
      <c r="AH21" s="15"/>
      <c r="AI21" s="53" t="str">
        <f t="shared" si="14"/>
        <v>－</v>
      </c>
      <c r="AJ21" s="53" t="str">
        <f t="shared" si="15"/>
        <v>－</v>
      </c>
      <c r="AK21" s="53" t="str">
        <f t="shared" si="16"/>
        <v>－</v>
      </c>
      <c r="AL21" s="81"/>
      <c r="AM21" s="46" t="str">
        <f t="shared" si="17"/>
        <v>○</v>
      </c>
      <c r="AN21" s="81"/>
      <c r="AO21" s="46" t="str">
        <f t="shared" si="18"/>
        <v>-</v>
      </c>
      <c r="AP21" s="46" t="str">
        <f t="shared" si="19"/>
        <v>-</v>
      </c>
      <c r="AQ21" s="46"/>
      <c r="AR21" s="46"/>
      <c r="AS21" s="46"/>
      <c r="AT21" s="46"/>
      <c r="AU21" s="46"/>
      <c r="AV21" s="46"/>
      <c r="AW21" s="46"/>
      <c r="AX21" s="173" t="s">
        <v>387</v>
      </c>
      <c r="AY21" s="10">
        <v>38443</v>
      </c>
      <c r="AZ21" s="173" t="s">
        <v>520</v>
      </c>
      <c r="BA21" s="426" t="str">
        <f t="shared" si="10"/>
        <v>未定</v>
      </c>
      <c r="BB21" s="173" t="str">
        <f t="shared" si="6"/>
        <v>○</v>
      </c>
      <c r="BC21" s="173" t="str">
        <f t="shared" si="11"/>
        <v>○</v>
      </c>
      <c r="BD21" s="173" t="str">
        <f t="shared" si="12"/>
        <v/>
      </c>
      <c r="BE21" s="1"/>
      <c r="BF21" s="173">
        <v>1</v>
      </c>
      <c r="BG21" s="115" t="s">
        <v>542</v>
      </c>
      <c r="BH21" s="173"/>
      <c r="BI21" s="118"/>
      <c r="BJ21" s="61"/>
      <c r="BK21" s="173"/>
      <c r="BL21" s="3"/>
      <c r="BM21" s="105"/>
      <c r="BN21" s="153"/>
      <c r="BO21" s="3"/>
      <c r="BP21" s="3"/>
    </row>
    <row r="22" spans="1:68" s="274" customFormat="1" ht="54" customHeight="1" x14ac:dyDescent="0.15">
      <c r="A22" s="379">
        <v>13</v>
      </c>
      <c r="B22" s="226" t="s">
        <v>1407</v>
      </c>
      <c r="C22" s="229" t="s">
        <v>788</v>
      </c>
      <c r="D22" s="228" t="s">
        <v>520</v>
      </c>
      <c r="E22" s="59">
        <v>29.905000000000001</v>
      </c>
      <c r="F22" s="59">
        <v>29.905000000000001</v>
      </c>
      <c r="G22" s="59">
        <v>26.5</v>
      </c>
      <c r="H22" s="59" t="s">
        <v>1083</v>
      </c>
      <c r="I22" s="238" t="s">
        <v>963</v>
      </c>
      <c r="J22" s="241" t="s">
        <v>1267</v>
      </c>
      <c r="K22" s="59">
        <v>25.725000000000001</v>
      </c>
      <c r="L22" s="59">
        <v>0</v>
      </c>
      <c r="M22" s="59">
        <f t="shared" si="13"/>
        <v>-25.725000000000001</v>
      </c>
      <c r="N22" s="246">
        <v>-25.725000000000001</v>
      </c>
      <c r="O22" s="242" t="s">
        <v>966</v>
      </c>
      <c r="P22" s="405" t="s">
        <v>1304</v>
      </c>
      <c r="Q22" s="255"/>
      <c r="R22" s="255" t="s">
        <v>207</v>
      </c>
      <c r="S22" s="256" t="s">
        <v>295</v>
      </c>
      <c r="T22" s="257" t="s">
        <v>117</v>
      </c>
      <c r="U22" s="426">
        <v>13</v>
      </c>
      <c r="V22" s="258" t="str">
        <f t="shared" si="8"/>
        <v/>
      </c>
      <c r="W22" s="261"/>
      <c r="X22" s="227"/>
      <c r="Y22" s="227"/>
      <c r="Z22" s="260"/>
      <c r="AA22" s="437"/>
      <c r="AB22" s="435" t="s">
        <v>406</v>
      </c>
      <c r="AC22" s="436"/>
      <c r="AD22" s="435" t="s">
        <v>406</v>
      </c>
      <c r="AE22" s="436"/>
      <c r="AF22" s="437"/>
      <c r="AG22" s="9" t="str">
        <f t="shared" si="0"/>
        <v>生涯学習政策局一般会計</v>
      </c>
      <c r="AH22" s="15"/>
      <c r="AI22" s="53" t="str">
        <f t="shared" si="14"/>
        <v>－</v>
      </c>
      <c r="AJ22" s="53" t="str">
        <f t="shared" si="15"/>
        <v>－</v>
      </c>
      <c r="AK22" s="53" t="str">
        <f t="shared" si="16"/>
        <v>－</v>
      </c>
      <c r="AL22" s="81"/>
      <c r="AM22" s="46" t="str">
        <f t="shared" si="17"/>
        <v>－</v>
      </c>
      <c r="AN22" s="81"/>
      <c r="AO22" s="46" t="str">
        <f t="shared" si="18"/>
        <v>-</v>
      </c>
      <c r="AP22" s="46" t="str">
        <f t="shared" si="19"/>
        <v>-</v>
      </c>
      <c r="AQ22" s="46"/>
      <c r="AR22" s="46"/>
      <c r="AS22" s="46"/>
      <c r="AT22" s="46"/>
      <c r="AU22" s="46"/>
      <c r="AV22" s="46"/>
      <c r="AW22" s="46"/>
      <c r="AX22" s="173"/>
      <c r="AY22" s="10">
        <v>40634</v>
      </c>
      <c r="AZ22" s="173" t="s">
        <v>520</v>
      </c>
      <c r="BA22" s="426" t="str">
        <f t="shared" si="10"/>
        <v>未定</v>
      </c>
      <c r="BB22" s="173" t="str">
        <f t="shared" si="6"/>
        <v/>
      </c>
      <c r="BC22" s="173" t="str">
        <f t="shared" si="11"/>
        <v/>
      </c>
      <c r="BD22" s="173" t="str">
        <f t="shared" si="12"/>
        <v/>
      </c>
      <c r="BE22" s="1"/>
      <c r="BF22" s="173">
        <v>1</v>
      </c>
      <c r="BG22" s="115" t="s">
        <v>542</v>
      </c>
      <c r="BH22" s="173"/>
      <c r="BI22" s="118"/>
      <c r="BJ22" s="61"/>
      <c r="BK22" s="173"/>
      <c r="BL22" s="3"/>
      <c r="BM22" s="105"/>
      <c r="BN22" s="153"/>
      <c r="BO22" s="3"/>
      <c r="BP22" s="3"/>
    </row>
    <row r="23" spans="1:68" s="274" customFormat="1" ht="54" customHeight="1" x14ac:dyDescent="0.15">
      <c r="A23" s="379">
        <v>14</v>
      </c>
      <c r="B23" s="226" t="s">
        <v>330</v>
      </c>
      <c r="C23" s="229" t="s">
        <v>791</v>
      </c>
      <c r="D23" s="228" t="s">
        <v>520</v>
      </c>
      <c r="E23" s="59">
        <v>7419.9070000000002</v>
      </c>
      <c r="F23" s="59">
        <v>7419.9070000000002</v>
      </c>
      <c r="G23" s="59">
        <v>7419.9</v>
      </c>
      <c r="H23" s="59" t="s">
        <v>1083</v>
      </c>
      <c r="I23" s="238" t="s">
        <v>963</v>
      </c>
      <c r="J23" s="241" t="s">
        <v>1109</v>
      </c>
      <c r="K23" s="59">
        <v>7293.7690000000002</v>
      </c>
      <c r="L23" s="59">
        <v>7890.6689999999999</v>
      </c>
      <c r="M23" s="59">
        <f t="shared" si="13"/>
        <v>596.89999999999964</v>
      </c>
      <c r="N23" s="62"/>
      <c r="O23" s="242" t="s">
        <v>960</v>
      </c>
      <c r="P23" s="405" t="s">
        <v>1086</v>
      </c>
      <c r="Q23" s="255"/>
      <c r="R23" s="255" t="s">
        <v>207</v>
      </c>
      <c r="S23" s="256" t="s">
        <v>295</v>
      </c>
      <c r="T23" s="257" t="s">
        <v>56</v>
      </c>
      <c r="U23" s="426">
        <v>14</v>
      </c>
      <c r="V23" s="258" t="str">
        <f t="shared" si="8"/>
        <v/>
      </c>
      <c r="W23" s="261"/>
      <c r="X23" s="227"/>
      <c r="Y23" s="227" t="s">
        <v>387</v>
      </c>
      <c r="Z23" s="260"/>
      <c r="AA23" s="437"/>
      <c r="AB23" s="435" t="s">
        <v>406</v>
      </c>
      <c r="AC23" s="436"/>
      <c r="AD23" s="435" t="s">
        <v>406</v>
      </c>
      <c r="AE23" s="436"/>
      <c r="AF23" s="437"/>
      <c r="AG23" s="9" t="str">
        <f t="shared" si="0"/>
        <v>生涯学習政策局一般会計</v>
      </c>
      <c r="AH23" s="15"/>
      <c r="AI23" s="53" t="str">
        <f t="shared" si="14"/>
        <v>－</v>
      </c>
      <c r="AJ23" s="53" t="str">
        <f t="shared" si="15"/>
        <v>－</v>
      </c>
      <c r="AK23" s="53" t="str">
        <f t="shared" si="16"/>
        <v>－</v>
      </c>
      <c r="AL23" s="81"/>
      <c r="AM23" s="46" t="str">
        <f t="shared" si="17"/>
        <v>－</v>
      </c>
      <c r="AN23" s="81"/>
      <c r="AO23" s="46" t="str">
        <f t="shared" si="18"/>
        <v>-</v>
      </c>
      <c r="AP23" s="46" t="str">
        <f t="shared" si="19"/>
        <v>-</v>
      </c>
      <c r="AQ23" s="46"/>
      <c r="AR23" s="46"/>
      <c r="AS23" s="46"/>
      <c r="AT23" s="46"/>
      <c r="AU23" s="46"/>
      <c r="AV23" s="46"/>
      <c r="AW23" s="46"/>
      <c r="AX23" s="173" t="s">
        <v>387</v>
      </c>
      <c r="AY23" s="10">
        <v>30407</v>
      </c>
      <c r="AZ23" s="173" t="s">
        <v>520</v>
      </c>
      <c r="BA23" s="426" t="str">
        <f t="shared" si="10"/>
        <v>未定</v>
      </c>
      <c r="BB23" s="173" t="str">
        <f t="shared" si="6"/>
        <v/>
      </c>
      <c r="BC23" s="173" t="str">
        <f t="shared" si="11"/>
        <v/>
      </c>
      <c r="BD23" s="173" t="str">
        <f t="shared" si="12"/>
        <v/>
      </c>
      <c r="BE23" s="1"/>
      <c r="BF23" s="173">
        <v>1</v>
      </c>
      <c r="BG23" s="115" t="s">
        <v>542</v>
      </c>
      <c r="BH23" s="173"/>
      <c r="BI23" s="118"/>
      <c r="BJ23" s="61"/>
      <c r="BK23" s="173"/>
      <c r="BL23" s="3"/>
      <c r="BM23" s="105"/>
      <c r="BN23" s="153"/>
      <c r="BO23" s="3"/>
      <c r="BP23" s="3"/>
    </row>
    <row r="24" spans="1:68" s="274" customFormat="1" ht="75" customHeight="1" x14ac:dyDescent="0.15">
      <c r="A24" s="379">
        <v>15</v>
      </c>
      <c r="B24" s="226" t="s">
        <v>103</v>
      </c>
      <c r="C24" s="229" t="s">
        <v>782</v>
      </c>
      <c r="D24" s="228" t="s">
        <v>520</v>
      </c>
      <c r="E24" s="59">
        <v>2783.174</v>
      </c>
      <c r="F24" s="59">
        <v>2783.174</v>
      </c>
      <c r="G24" s="59">
        <v>2783.174</v>
      </c>
      <c r="H24" s="59" t="s">
        <v>1083</v>
      </c>
      <c r="I24" s="238" t="s">
        <v>963</v>
      </c>
      <c r="J24" s="241" t="s">
        <v>1305</v>
      </c>
      <c r="K24" s="59">
        <v>2765.4409999999998</v>
      </c>
      <c r="L24" s="59">
        <v>2786.3580000000002</v>
      </c>
      <c r="M24" s="59">
        <f t="shared" si="13"/>
        <v>20.917000000000371</v>
      </c>
      <c r="N24" s="59">
        <v>-28.501000000000001</v>
      </c>
      <c r="O24" s="242" t="s">
        <v>961</v>
      </c>
      <c r="P24" s="405" t="s">
        <v>1306</v>
      </c>
      <c r="Q24" s="255"/>
      <c r="R24" s="255" t="s">
        <v>207</v>
      </c>
      <c r="S24" s="256" t="s">
        <v>295</v>
      </c>
      <c r="T24" s="257" t="s">
        <v>356</v>
      </c>
      <c r="U24" s="426">
        <v>15</v>
      </c>
      <c r="V24" s="258" t="str">
        <f t="shared" si="8"/>
        <v/>
      </c>
      <c r="W24" s="261"/>
      <c r="X24" s="227"/>
      <c r="Y24" s="227"/>
      <c r="Z24" s="260"/>
      <c r="AA24" s="437"/>
      <c r="AB24" s="435" t="s">
        <v>406</v>
      </c>
      <c r="AC24" s="436"/>
      <c r="AD24" s="435" t="s">
        <v>406</v>
      </c>
      <c r="AE24" s="436"/>
      <c r="AF24" s="437"/>
      <c r="AG24" s="9" t="str">
        <f t="shared" si="0"/>
        <v>生涯学習政策局一般会計</v>
      </c>
      <c r="AH24" s="15"/>
      <c r="AI24" s="53" t="str">
        <f t="shared" si="14"/>
        <v>－</v>
      </c>
      <c r="AJ24" s="53" t="str">
        <f t="shared" si="15"/>
        <v>－</v>
      </c>
      <c r="AK24" s="53" t="str">
        <f t="shared" si="16"/>
        <v>－</v>
      </c>
      <c r="AL24" s="81"/>
      <c r="AM24" s="46" t="str">
        <f t="shared" si="17"/>
        <v>－</v>
      </c>
      <c r="AN24" s="81"/>
      <c r="AO24" s="46" t="str">
        <f t="shared" si="18"/>
        <v>-</v>
      </c>
      <c r="AP24" s="46" t="str">
        <f t="shared" si="19"/>
        <v>-</v>
      </c>
      <c r="AQ24" s="46"/>
      <c r="AR24" s="46"/>
      <c r="AS24" s="46"/>
      <c r="AT24" s="46"/>
      <c r="AU24" s="46"/>
      <c r="AV24" s="46"/>
      <c r="AW24" s="46"/>
      <c r="AX24" s="173" t="s">
        <v>387</v>
      </c>
      <c r="AY24" s="10">
        <v>36982</v>
      </c>
      <c r="AZ24" s="173" t="s">
        <v>520</v>
      </c>
      <c r="BA24" s="426" t="str">
        <f t="shared" si="10"/>
        <v>未定</v>
      </c>
      <c r="BB24" s="173" t="str">
        <f t="shared" si="6"/>
        <v/>
      </c>
      <c r="BC24" s="173" t="str">
        <f t="shared" si="11"/>
        <v/>
      </c>
      <c r="BD24" s="173" t="str">
        <f t="shared" si="12"/>
        <v/>
      </c>
      <c r="BE24" s="1"/>
      <c r="BF24" s="173">
        <v>1</v>
      </c>
      <c r="BG24" s="115" t="s">
        <v>542</v>
      </c>
      <c r="BH24" s="173"/>
      <c r="BI24" s="118"/>
      <c r="BJ24" s="61"/>
      <c r="BK24" s="173"/>
      <c r="BL24" s="3"/>
      <c r="BM24" s="105"/>
      <c r="BN24" s="153"/>
      <c r="BO24" s="3"/>
      <c r="BP24" s="3"/>
    </row>
    <row r="25" spans="1:68" s="274" customFormat="1" ht="75" customHeight="1" x14ac:dyDescent="0.15">
      <c r="A25" s="379">
        <v>16</v>
      </c>
      <c r="B25" s="226" t="s">
        <v>104</v>
      </c>
      <c r="C25" s="229" t="s">
        <v>782</v>
      </c>
      <c r="D25" s="228" t="s">
        <v>520</v>
      </c>
      <c r="E25" s="59">
        <v>521.64099999999996</v>
      </c>
      <c r="F25" s="59">
        <v>521.64099999999996</v>
      </c>
      <c r="G25" s="59">
        <v>521.64099999999996</v>
      </c>
      <c r="H25" s="59" t="s">
        <v>1083</v>
      </c>
      <c r="I25" s="238" t="s">
        <v>963</v>
      </c>
      <c r="J25" s="241" t="s">
        <v>1109</v>
      </c>
      <c r="K25" s="59">
        <v>539.98699999999997</v>
      </c>
      <c r="L25" s="59">
        <v>544.07100000000003</v>
      </c>
      <c r="M25" s="59">
        <f t="shared" ref="M25" si="20">L25-K25</f>
        <v>4.08400000000006</v>
      </c>
      <c r="N25" s="59">
        <v>-67.106999999999999</v>
      </c>
      <c r="O25" s="242" t="s">
        <v>961</v>
      </c>
      <c r="P25" s="405" t="s">
        <v>1307</v>
      </c>
      <c r="Q25" s="255"/>
      <c r="R25" s="255" t="s">
        <v>207</v>
      </c>
      <c r="S25" s="256" t="s">
        <v>295</v>
      </c>
      <c r="T25" s="257" t="s">
        <v>317</v>
      </c>
      <c r="U25" s="426">
        <v>16</v>
      </c>
      <c r="V25" s="258" t="str">
        <f t="shared" ref="V25" si="21">IF(AI25="○","○","")</f>
        <v/>
      </c>
      <c r="W25" s="261"/>
      <c r="X25" s="227"/>
      <c r="Y25" s="227"/>
      <c r="Z25" s="260"/>
      <c r="AA25" s="437"/>
      <c r="AB25" s="435" t="s">
        <v>406</v>
      </c>
      <c r="AC25" s="436"/>
      <c r="AD25" s="435" t="s">
        <v>406</v>
      </c>
      <c r="AE25" s="436"/>
      <c r="AF25" s="437"/>
      <c r="AG25" s="9" t="str">
        <f t="shared" si="0"/>
        <v>生涯学習政策局一般会計</v>
      </c>
      <c r="AH25" s="15"/>
      <c r="AI25" s="53" t="str">
        <f t="shared" ref="AI25" si="22">IF(OR(AJ25="○",AS25="○"),"○","－")</f>
        <v>－</v>
      </c>
      <c r="AJ25" s="53" t="str">
        <f t="shared" ref="AJ25" si="23">IF(OR(AO25="○",AP25="○",AQ25="○",AT25="○",AV25="○"),"○","－")</f>
        <v>－</v>
      </c>
      <c r="AK25" s="53" t="str">
        <f t="shared" ref="AK25" si="24">IF(OR(AO25="○",AP25="○",AQ25="○"),"○","－")</f>
        <v>－</v>
      </c>
      <c r="AL25" s="81"/>
      <c r="AM25" s="46" t="str">
        <f t="shared" ref="AM25" si="25">IF(AB25="○","○","－")</f>
        <v>－</v>
      </c>
      <c r="AN25" s="81"/>
      <c r="AO25" s="46" t="str">
        <f t="shared" si="18"/>
        <v>-</v>
      </c>
      <c r="AP25" s="46" t="str">
        <f t="shared" si="19"/>
        <v>-</v>
      </c>
      <c r="AQ25" s="46"/>
      <c r="AR25" s="46"/>
      <c r="AS25" s="46"/>
      <c r="AT25" s="46"/>
      <c r="AU25" s="46"/>
      <c r="AV25" s="46"/>
      <c r="AW25" s="46"/>
      <c r="AX25" s="173" t="s">
        <v>387</v>
      </c>
      <c r="AY25" s="10">
        <v>36982</v>
      </c>
      <c r="AZ25" s="173" t="s">
        <v>520</v>
      </c>
      <c r="BA25" s="426" t="str">
        <f t="shared" ref="BA25" si="26">IF(AZ25="未定","未定",YEARFRAC(AY25,AZ25,3))</f>
        <v>未定</v>
      </c>
      <c r="BB25" s="173" t="str">
        <f t="shared" si="6"/>
        <v/>
      </c>
      <c r="BC25" s="173" t="str">
        <f t="shared" ref="BC25" si="27">IF(AND(AZ25="未定",AB25="○"),"○","")</f>
        <v/>
      </c>
      <c r="BD25" s="173" t="str">
        <f t="shared" si="12"/>
        <v/>
      </c>
      <c r="BE25" s="1"/>
      <c r="BF25" s="173">
        <v>1</v>
      </c>
      <c r="BG25" s="115" t="s">
        <v>542</v>
      </c>
      <c r="BH25" s="173"/>
      <c r="BI25" s="118"/>
      <c r="BJ25" s="61"/>
      <c r="BK25" s="173"/>
      <c r="BL25" s="3"/>
      <c r="BM25" s="105"/>
      <c r="BN25" s="153"/>
      <c r="BO25" s="3"/>
      <c r="BP25" s="3"/>
    </row>
    <row r="26" spans="1:68" s="274" customFormat="1" ht="75" customHeight="1" x14ac:dyDescent="0.15">
      <c r="A26" s="379">
        <v>17</v>
      </c>
      <c r="B26" s="226" t="s">
        <v>681</v>
      </c>
      <c r="C26" s="229" t="s">
        <v>782</v>
      </c>
      <c r="D26" s="228" t="s">
        <v>520</v>
      </c>
      <c r="E26" s="59">
        <v>143.667</v>
      </c>
      <c r="F26" s="59">
        <v>0</v>
      </c>
      <c r="G26" s="59">
        <v>0</v>
      </c>
      <c r="H26" s="59" t="s">
        <v>1083</v>
      </c>
      <c r="I26" s="238" t="s">
        <v>650</v>
      </c>
      <c r="J26" s="241" t="s">
        <v>1247</v>
      </c>
      <c r="K26" s="59">
        <v>0</v>
      </c>
      <c r="L26" s="59">
        <v>0</v>
      </c>
      <c r="M26" s="59">
        <f t="shared" si="13"/>
        <v>0</v>
      </c>
      <c r="N26" s="59"/>
      <c r="O26" s="242" t="s">
        <v>650</v>
      </c>
      <c r="P26" s="405" t="s">
        <v>1308</v>
      </c>
      <c r="Q26" s="255"/>
      <c r="R26" s="255" t="s">
        <v>207</v>
      </c>
      <c r="S26" s="256" t="s">
        <v>295</v>
      </c>
      <c r="T26" s="255" t="s">
        <v>683</v>
      </c>
      <c r="U26" s="413" t="s">
        <v>729</v>
      </c>
      <c r="V26" s="258"/>
      <c r="W26" s="261"/>
      <c r="X26" s="227"/>
      <c r="Y26" s="227" t="s">
        <v>407</v>
      </c>
      <c r="Z26" s="260"/>
      <c r="AA26" s="437"/>
      <c r="AB26" s="435" t="s">
        <v>406</v>
      </c>
      <c r="AC26" s="436"/>
      <c r="AD26" s="435" t="s">
        <v>406</v>
      </c>
      <c r="AE26" s="436"/>
      <c r="AF26" s="437"/>
      <c r="AG26" s="9" t="str">
        <f t="shared" si="0"/>
        <v>生涯学習政策局一般会計</v>
      </c>
      <c r="AH26" s="15"/>
      <c r="AI26" s="53" t="str">
        <f t="shared" si="14"/>
        <v>－</v>
      </c>
      <c r="AJ26" s="53" t="str">
        <f t="shared" si="15"/>
        <v>－</v>
      </c>
      <c r="AK26" s="53" t="str">
        <f t="shared" si="16"/>
        <v>－</v>
      </c>
      <c r="AL26" s="81"/>
      <c r="AM26" s="46" t="str">
        <f t="shared" si="17"/>
        <v>－</v>
      </c>
      <c r="AN26" s="81"/>
      <c r="AO26" s="46" t="str">
        <f t="shared" si="18"/>
        <v>-</v>
      </c>
      <c r="AP26" s="46" t="str">
        <f t="shared" si="19"/>
        <v>-</v>
      </c>
      <c r="AQ26" s="46"/>
      <c r="AR26" s="46"/>
      <c r="AS26" s="46"/>
      <c r="AT26" s="46"/>
      <c r="AU26" s="46"/>
      <c r="AV26" s="46"/>
      <c r="AW26" s="46"/>
      <c r="AX26" s="173" t="s">
        <v>387</v>
      </c>
      <c r="AY26" s="10">
        <v>36982</v>
      </c>
      <c r="AZ26" s="173" t="s">
        <v>520</v>
      </c>
      <c r="BA26" s="426" t="str">
        <f t="shared" si="10"/>
        <v>未定</v>
      </c>
      <c r="BB26" s="173" t="str">
        <f t="shared" si="6"/>
        <v/>
      </c>
      <c r="BC26" s="173" t="str">
        <f t="shared" si="11"/>
        <v/>
      </c>
      <c r="BD26" s="173" t="str">
        <f t="shared" si="12"/>
        <v/>
      </c>
      <c r="BE26" s="1"/>
      <c r="BF26" s="173">
        <v>1</v>
      </c>
      <c r="BG26" s="115" t="s">
        <v>542</v>
      </c>
      <c r="BH26" s="173"/>
      <c r="BI26" s="118"/>
      <c r="BJ26" s="61"/>
      <c r="BK26" s="173"/>
      <c r="BL26" s="3"/>
      <c r="BM26" s="105"/>
      <c r="BN26" s="153"/>
      <c r="BO26" s="3"/>
      <c r="BP26" s="3"/>
    </row>
    <row r="27" spans="1:68" s="274" customFormat="1" ht="54" customHeight="1" x14ac:dyDescent="0.15">
      <c r="A27" s="379">
        <v>18</v>
      </c>
      <c r="B27" s="226" t="s">
        <v>135</v>
      </c>
      <c r="C27" s="229" t="s">
        <v>792</v>
      </c>
      <c r="D27" s="228" t="s">
        <v>520</v>
      </c>
      <c r="E27" s="59">
        <v>12.914999999999999</v>
      </c>
      <c r="F27" s="59">
        <v>12.914999999999999</v>
      </c>
      <c r="G27" s="59">
        <v>8</v>
      </c>
      <c r="H27" s="59" t="s">
        <v>1083</v>
      </c>
      <c r="I27" s="238" t="s">
        <v>963</v>
      </c>
      <c r="J27" s="241" t="s">
        <v>1309</v>
      </c>
      <c r="K27" s="59">
        <v>26.876000000000001</v>
      </c>
      <c r="L27" s="59">
        <v>29.07</v>
      </c>
      <c r="M27" s="59">
        <f t="shared" si="13"/>
        <v>2.1939999999999991</v>
      </c>
      <c r="N27" s="59">
        <v>-2.0190000000000001</v>
      </c>
      <c r="O27" s="242" t="s">
        <v>961</v>
      </c>
      <c r="P27" s="405" t="s">
        <v>1310</v>
      </c>
      <c r="Q27" s="255"/>
      <c r="R27" s="255" t="s">
        <v>207</v>
      </c>
      <c r="S27" s="256" t="s">
        <v>295</v>
      </c>
      <c r="T27" s="257" t="s">
        <v>125</v>
      </c>
      <c r="U27" s="426">
        <v>17</v>
      </c>
      <c r="V27" s="258" t="str">
        <f t="shared" si="8"/>
        <v/>
      </c>
      <c r="W27" s="261" t="s">
        <v>603</v>
      </c>
      <c r="X27" s="227"/>
      <c r="Y27" s="227"/>
      <c r="Z27" s="260"/>
      <c r="AA27" s="437"/>
      <c r="AB27" s="435" t="s">
        <v>407</v>
      </c>
      <c r="AC27" s="436" t="s">
        <v>409</v>
      </c>
      <c r="AD27" s="435"/>
      <c r="AE27" s="436"/>
      <c r="AF27" s="437"/>
      <c r="AG27" s="9" t="str">
        <f t="shared" si="0"/>
        <v>生涯学習政策局一般会計</v>
      </c>
      <c r="AH27" s="15"/>
      <c r="AI27" s="53" t="str">
        <f t="shared" si="14"/>
        <v>－</v>
      </c>
      <c r="AJ27" s="53" t="str">
        <f t="shared" si="15"/>
        <v>－</v>
      </c>
      <c r="AK27" s="53" t="str">
        <f t="shared" si="16"/>
        <v>－</v>
      </c>
      <c r="AL27" s="81"/>
      <c r="AM27" s="46" t="str">
        <f t="shared" si="17"/>
        <v>○</v>
      </c>
      <c r="AN27" s="81"/>
      <c r="AO27" s="46" t="str">
        <f t="shared" si="18"/>
        <v>-</v>
      </c>
      <c r="AP27" s="46" t="str">
        <f t="shared" si="19"/>
        <v>-</v>
      </c>
      <c r="AQ27" s="46"/>
      <c r="AR27" s="46"/>
      <c r="AS27" s="46"/>
      <c r="AT27" s="46"/>
      <c r="AU27" s="46"/>
      <c r="AV27" s="46"/>
      <c r="AW27" s="46"/>
      <c r="AX27" s="173"/>
      <c r="AY27" s="10">
        <v>41000</v>
      </c>
      <c r="AZ27" s="173" t="s">
        <v>520</v>
      </c>
      <c r="BA27" s="426" t="str">
        <f t="shared" si="10"/>
        <v>未定</v>
      </c>
      <c r="BB27" s="173" t="str">
        <f>IF(AND(AZ27="未定",OR(V27="○",AB27="○",AD27="○")),"○","")</f>
        <v>○</v>
      </c>
      <c r="BC27" s="173" t="str">
        <f t="shared" si="11"/>
        <v>○</v>
      </c>
      <c r="BD27" s="173" t="str">
        <f t="shared" si="12"/>
        <v/>
      </c>
      <c r="BE27" s="1"/>
      <c r="BF27" s="173">
        <v>1</v>
      </c>
      <c r="BG27" s="115" t="s">
        <v>542</v>
      </c>
      <c r="BH27" s="173"/>
      <c r="BI27" s="118"/>
      <c r="BJ27" s="61"/>
      <c r="BK27" s="173"/>
      <c r="BL27" s="3"/>
      <c r="BM27" s="105"/>
      <c r="BN27" s="153"/>
      <c r="BO27" s="3"/>
      <c r="BP27" s="3"/>
    </row>
    <row r="28" spans="1:68" s="274" customFormat="1" ht="53.25" customHeight="1" x14ac:dyDescent="0.15">
      <c r="A28" s="379">
        <v>19</v>
      </c>
      <c r="B28" s="226" t="s">
        <v>327</v>
      </c>
      <c r="C28" s="229" t="s">
        <v>792</v>
      </c>
      <c r="D28" s="228" t="s">
        <v>793</v>
      </c>
      <c r="E28" s="59">
        <v>3.5049999999999999</v>
      </c>
      <c r="F28" s="59">
        <v>3.5049999999999999</v>
      </c>
      <c r="G28" s="59">
        <v>2.7</v>
      </c>
      <c r="H28" s="59" t="s">
        <v>1083</v>
      </c>
      <c r="I28" s="238" t="s">
        <v>964</v>
      </c>
      <c r="J28" s="241" t="s">
        <v>1311</v>
      </c>
      <c r="K28" s="59">
        <v>0</v>
      </c>
      <c r="L28" s="59">
        <v>0</v>
      </c>
      <c r="M28" s="59">
        <f t="shared" si="13"/>
        <v>0</v>
      </c>
      <c r="N28" s="59">
        <v>0</v>
      </c>
      <c r="O28" s="242" t="s">
        <v>962</v>
      </c>
      <c r="P28" s="405"/>
      <c r="Q28" s="255"/>
      <c r="R28" s="255" t="s">
        <v>207</v>
      </c>
      <c r="S28" s="256" t="s">
        <v>295</v>
      </c>
      <c r="T28" s="257" t="s">
        <v>125</v>
      </c>
      <c r="U28" s="426">
        <v>18</v>
      </c>
      <c r="V28" s="258" t="str">
        <f t="shared" si="8"/>
        <v/>
      </c>
      <c r="W28" s="261" t="s">
        <v>603</v>
      </c>
      <c r="X28" s="227"/>
      <c r="Y28" s="227"/>
      <c r="Z28" s="260"/>
      <c r="AA28" s="437"/>
      <c r="AB28" s="435" t="s">
        <v>407</v>
      </c>
      <c r="AC28" s="436" t="s">
        <v>409</v>
      </c>
      <c r="AD28" s="435"/>
      <c r="AE28" s="436"/>
      <c r="AF28" s="437"/>
      <c r="AG28" s="9" t="str">
        <f t="shared" si="0"/>
        <v>生涯学習政策局一般会計</v>
      </c>
      <c r="AH28" s="15"/>
      <c r="AI28" s="53" t="str">
        <f t="shared" si="14"/>
        <v>－</v>
      </c>
      <c r="AJ28" s="53" t="str">
        <f t="shared" si="15"/>
        <v>－</v>
      </c>
      <c r="AK28" s="53" t="str">
        <f t="shared" si="16"/>
        <v>－</v>
      </c>
      <c r="AL28" s="81"/>
      <c r="AM28" s="46" t="str">
        <f t="shared" si="17"/>
        <v>○</v>
      </c>
      <c r="AN28" s="81"/>
      <c r="AO28" s="46" t="str">
        <f t="shared" si="18"/>
        <v>-</v>
      </c>
      <c r="AP28" s="46" t="str">
        <f t="shared" si="19"/>
        <v>-</v>
      </c>
      <c r="AQ28" s="46"/>
      <c r="AR28" s="46"/>
      <c r="AS28" s="46"/>
      <c r="AT28" s="46"/>
      <c r="AU28" s="46"/>
      <c r="AV28" s="46"/>
      <c r="AW28" s="46"/>
      <c r="AX28" s="173"/>
      <c r="AY28" s="10">
        <v>41000</v>
      </c>
      <c r="AZ28" s="508">
        <v>42094</v>
      </c>
      <c r="BA28" s="426">
        <f t="shared" si="10"/>
        <v>2.9972602739726026</v>
      </c>
      <c r="BB28" s="173" t="str">
        <f t="shared" ref="BB28:BB76" si="28">IF(AND(AZ28="未定",OR(V28="○",AB28="○",AD28="○")),"○","")</f>
        <v/>
      </c>
      <c r="BC28" s="173" t="str">
        <f t="shared" si="11"/>
        <v/>
      </c>
      <c r="BD28" s="173" t="str">
        <f t="shared" si="12"/>
        <v/>
      </c>
      <c r="BE28" s="1"/>
      <c r="BF28" s="173">
        <v>1</v>
      </c>
      <c r="BG28" s="115" t="s">
        <v>542</v>
      </c>
      <c r="BH28" s="173"/>
      <c r="BI28" s="118"/>
      <c r="BJ28" s="61"/>
      <c r="BK28" s="173"/>
      <c r="BL28" s="3"/>
      <c r="BM28" s="105"/>
      <c r="BN28" s="153"/>
      <c r="BO28" s="3"/>
      <c r="BP28" s="3"/>
    </row>
    <row r="29" spans="1:68" s="274" customFormat="1" ht="74.25" customHeight="1" x14ac:dyDescent="0.15">
      <c r="A29" s="379">
        <v>20</v>
      </c>
      <c r="B29" s="226" t="s">
        <v>492</v>
      </c>
      <c r="C29" s="229" t="s">
        <v>782</v>
      </c>
      <c r="D29" s="228" t="s">
        <v>946</v>
      </c>
      <c r="E29" s="59">
        <v>0</v>
      </c>
      <c r="F29" s="59">
        <v>2076.6175800000001</v>
      </c>
      <c r="G29" s="59">
        <v>2076.6175800000001</v>
      </c>
      <c r="H29" s="59" t="s">
        <v>1083</v>
      </c>
      <c r="I29" s="238" t="s">
        <v>650</v>
      </c>
      <c r="J29" s="241" t="s">
        <v>1312</v>
      </c>
      <c r="K29" s="59">
        <v>0</v>
      </c>
      <c r="L29" s="59">
        <v>0</v>
      </c>
      <c r="M29" s="59">
        <f t="shared" si="13"/>
        <v>0</v>
      </c>
      <c r="N29" s="59"/>
      <c r="O29" s="242" t="s">
        <v>650</v>
      </c>
      <c r="P29" s="405" t="s">
        <v>1313</v>
      </c>
      <c r="Q29" s="255"/>
      <c r="R29" s="255" t="s">
        <v>62</v>
      </c>
      <c r="S29" s="256" t="s">
        <v>295</v>
      </c>
      <c r="T29" s="257" t="s">
        <v>493</v>
      </c>
      <c r="U29" s="426">
        <v>19</v>
      </c>
      <c r="V29" s="258"/>
      <c r="W29" s="261" t="s">
        <v>693</v>
      </c>
      <c r="X29" s="227"/>
      <c r="Y29" s="227" t="s">
        <v>387</v>
      </c>
      <c r="Z29" s="260"/>
      <c r="AA29" s="437"/>
      <c r="AB29" s="435"/>
      <c r="AC29" s="436"/>
      <c r="AD29" s="435" t="s">
        <v>407</v>
      </c>
      <c r="AE29" s="436" t="s">
        <v>519</v>
      </c>
      <c r="AF29" s="437"/>
      <c r="AG29" s="9" t="str">
        <f t="shared" si="0"/>
        <v>生涯学習政策局一般会計</v>
      </c>
      <c r="AH29" s="15" t="s">
        <v>494</v>
      </c>
      <c r="AI29" s="53" t="str">
        <f t="shared" si="14"/>
        <v>－</v>
      </c>
      <c r="AJ29" s="53" t="str">
        <f t="shared" si="15"/>
        <v>－</v>
      </c>
      <c r="AK29" s="53" t="str">
        <f t="shared" si="16"/>
        <v>－</v>
      </c>
      <c r="AL29" s="81"/>
      <c r="AM29" s="46" t="str">
        <f t="shared" si="17"/>
        <v>－</v>
      </c>
      <c r="AN29" s="81"/>
      <c r="AO29" s="46" t="str">
        <f t="shared" si="18"/>
        <v>-</v>
      </c>
      <c r="AP29" s="46" t="str">
        <f t="shared" si="19"/>
        <v>-</v>
      </c>
      <c r="AQ29" s="46"/>
      <c r="AR29" s="46"/>
      <c r="AS29" s="46"/>
      <c r="AT29" s="46"/>
      <c r="AU29" s="46"/>
      <c r="AV29" s="46"/>
      <c r="AW29" s="46"/>
      <c r="AX29" s="173" t="s">
        <v>387</v>
      </c>
      <c r="AY29" s="10">
        <v>36982</v>
      </c>
      <c r="AZ29" s="173" t="s">
        <v>520</v>
      </c>
      <c r="BA29" s="426" t="str">
        <f t="shared" si="10"/>
        <v>未定</v>
      </c>
      <c r="BB29" s="173" t="str">
        <f t="shared" si="28"/>
        <v>○</v>
      </c>
      <c r="BC29" s="173" t="str">
        <f t="shared" si="11"/>
        <v/>
      </c>
      <c r="BD29" s="173" t="str">
        <f t="shared" si="12"/>
        <v>○</v>
      </c>
      <c r="BE29" s="1"/>
      <c r="BF29" s="46">
        <v>1</v>
      </c>
      <c r="BG29" s="115" t="s">
        <v>542</v>
      </c>
      <c r="BH29" s="173"/>
      <c r="BI29" s="118"/>
      <c r="BJ29" s="61"/>
      <c r="BK29" s="173"/>
      <c r="BL29" s="7"/>
      <c r="BM29" s="105"/>
      <c r="BN29" s="153"/>
      <c r="BO29" s="7"/>
      <c r="BP29" s="7"/>
    </row>
    <row r="30" spans="1:68" s="274" customFormat="1" ht="53.25" customHeight="1" x14ac:dyDescent="0.15">
      <c r="A30" s="379">
        <v>21</v>
      </c>
      <c r="B30" s="226" t="s">
        <v>1408</v>
      </c>
      <c r="C30" s="229" t="s">
        <v>787</v>
      </c>
      <c r="D30" s="228" t="s">
        <v>520</v>
      </c>
      <c r="E30" s="59">
        <v>182.82</v>
      </c>
      <c r="F30" s="59">
        <v>182.82</v>
      </c>
      <c r="G30" s="59">
        <v>138.4</v>
      </c>
      <c r="H30" s="59" t="s">
        <v>1083</v>
      </c>
      <c r="I30" s="238" t="s">
        <v>963</v>
      </c>
      <c r="J30" s="241" t="s">
        <v>1309</v>
      </c>
      <c r="K30" s="59">
        <v>183.49700000000001</v>
      </c>
      <c r="L30" s="59">
        <v>183.49700000000001</v>
      </c>
      <c r="M30" s="59">
        <f t="shared" si="13"/>
        <v>0</v>
      </c>
      <c r="N30" s="59">
        <v>-26.821999999999999</v>
      </c>
      <c r="O30" s="242" t="s">
        <v>961</v>
      </c>
      <c r="P30" s="405" t="s">
        <v>1314</v>
      </c>
      <c r="Q30" s="255"/>
      <c r="R30" s="255" t="s">
        <v>62</v>
      </c>
      <c r="S30" s="256" t="s">
        <v>295</v>
      </c>
      <c r="T30" s="262" t="s">
        <v>418</v>
      </c>
      <c r="U30" s="413">
        <v>20</v>
      </c>
      <c r="V30" s="258"/>
      <c r="W30" s="261" t="s">
        <v>693</v>
      </c>
      <c r="X30" s="227"/>
      <c r="Y30" s="227"/>
      <c r="Z30" s="260"/>
      <c r="AA30" s="437"/>
      <c r="AB30" s="435"/>
      <c r="AC30" s="436"/>
      <c r="AD30" s="435" t="s">
        <v>407</v>
      </c>
      <c r="AE30" s="436" t="s">
        <v>409</v>
      </c>
      <c r="AF30" s="437"/>
      <c r="AG30" s="9" t="str">
        <f t="shared" si="0"/>
        <v>生涯学習政策局一般会計</v>
      </c>
      <c r="AH30" s="15"/>
      <c r="AI30" s="53" t="str">
        <f t="shared" si="14"/>
        <v>－</v>
      </c>
      <c r="AJ30" s="53" t="str">
        <f t="shared" si="15"/>
        <v>－</v>
      </c>
      <c r="AK30" s="53" t="str">
        <f t="shared" si="16"/>
        <v>－</v>
      </c>
      <c r="AL30" s="81"/>
      <c r="AM30" s="46" t="str">
        <f t="shared" si="17"/>
        <v>－</v>
      </c>
      <c r="AN30" s="81"/>
      <c r="AO30" s="46" t="str">
        <f t="shared" si="18"/>
        <v>-</v>
      </c>
      <c r="AP30" s="46" t="str">
        <f t="shared" si="19"/>
        <v>-</v>
      </c>
      <c r="AQ30" s="46"/>
      <c r="AR30" s="46"/>
      <c r="AS30" s="46"/>
      <c r="AT30" s="46"/>
      <c r="AU30" s="46"/>
      <c r="AV30" s="46"/>
      <c r="AW30" s="46"/>
      <c r="AX30" s="173"/>
      <c r="AY30" s="10">
        <v>41365</v>
      </c>
      <c r="AZ30" s="173" t="s">
        <v>520</v>
      </c>
      <c r="BA30" s="426" t="str">
        <f t="shared" si="10"/>
        <v>未定</v>
      </c>
      <c r="BB30" s="173" t="str">
        <f t="shared" si="28"/>
        <v>○</v>
      </c>
      <c r="BC30" s="173" t="str">
        <f t="shared" si="11"/>
        <v/>
      </c>
      <c r="BD30" s="173" t="str">
        <f t="shared" si="12"/>
        <v>○</v>
      </c>
      <c r="BE30" s="1"/>
      <c r="BF30" s="46">
        <v>1</v>
      </c>
      <c r="BG30" s="115" t="s">
        <v>542</v>
      </c>
      <c r="BH30" s="173"/>
      <c r="BI30" s="118"/>
      <c r="BJ30" s="61"/>
      <c r="BK30" s="173"/>
      <c r="BL30" s="1"/>
      <c r="BM30" s="105"/>
      <c r="BN30" s="153"/>
      <c r="BO30" s="1"/>
      <c r="BP30" s="1"/>
    </row>
    <row r="31" spans="1:68" s="274" customFormat="1" ht="53.25" customHeight="1" x14ac:dyDescent="0.15">
      <c r="A31" s="379">
        <v>22</v>
      </c>
      <c r="B31" s="226" t="s">
        <v>216</v>
      </c>
      <c r="C31" s="229" t="s">
        <v>787</v>
      </c>
      <c r="D31" s="228" t="s">
        <v>520</v>
      </c>
      <c r="E31" s="59">
        <v>67.73</v>
      </c>
      <c r="F31" s="59">
        <v>67.73</v>
      </c>
      <c r="G31" s="59">
        <v>64.099999999999994</v>
      </c>
      <c r="H31" s="59" t="s">
        <v>1083</v>
      </c>
      <c r="I31" s="238" t="s">
        <v>963</v>
      </c>
      <c r="J31" s="241" t="s">
        <v>1309</v>
      </c>
      <c r="K31" s="59">
        <v>58.468000000000004</v>
      </c>
      <c r="L31" s="59">
        <v>52.621000000000002</v>
      </c>
      <c r="M31" s="59">
        <f t="shared" si="13"/>
        <v>-5.8470000000000013</v>
      </c>
      <c r="N31" s="59">
        <v>-46.825000000000003</v>
      </c>
      <c r="O31" s="242" t="s">
        <v>961</v>
      </c>
      <c r="P31" s="405" t="s">
        <v>1315</v>
      </c>
      <c r="Q31" s="255"/>
      <c r="R31" s="255" t="s">
        <v>62</v>
      </c>
      <c r="S31" s="256" t="s">
        <v>295</v>
      </c>
      <c r="T31" s="262" t="s">
        <v>418</v>
      </c>
      <c r="U31" s="413">
        <v>21</v>
      </c>
      <c r="V31" s="258"/>
      <c r="W31" s="261" t="s">
        <v>693</v>
      </c>
      <c r="X31" s="227"/>
      <c r="Y31" s="227"/>
      <c r="Z31" s="260"/>
      <c r="AA31" s="437"/>
      <c r="AB31" s="435"/>
      <c r="AC31" s="436"/>
      <c r="AD31" s="435" t="s">
        <v>407</v>
      </c>
      <c r="AE31" s="436" t="s">
        <v>409</v>
      </c>
      <c r="AF31" s="437"/>
      <c r="AG31" s="9" t="str">
        <f t="shared" si="0"/>
        <v>生涯学習政策局一般会計</v>
      </c>
      <c r="AH31" s="15"/>
      <c r="AI31" s="53" t="str">
        <f t="shared" si="14"/>
        <v>－</v>
      </c>
      <c r="AJ31" s="53" t="str">
        <f t="shared" si="15"/>
        <v>－</v>
      </c>
      <c r="AK31" s="53" t="str">
        <f t="shared" si="16"/>
        <v>－</v>
      </c>
      <c r="AL31" s="81"/>
      <c r="AM31" s="46" t="str">
        <f t="shared" si="17"/>
        <v>－</v>
      </c>
      <c r="AN31" s="81"/>
      <c r="AO31" s="46" t="str">
        <f t="shared" si="18"/>
        <v>-</v>
      </c>
      <c r="AP31" s="46" t="str">
        <f t="shared" si="19"/>
        <v>-</v>
      </c>
      <c r="AQ31" s="46"/>
      <c r="AR31" s="46"/>
      <c r="AS31" s="46"/>
      <c r="AT31" s="46"/>
      <c r="AU31" s="46"/>
      <c r="AV31" s="46"/>
      <c r="AW31" s="46"/>
      <c r="AX31" s="173"/>
      <c r="AY31" s="10">
        <v>41365</v>
      </c>
      <c r="AZ31" s="173" t="s">
        <v>520</v>
      </c>
      <c r="BA31" s="426" t="str">
        <f t="shared" si="10"/>
        <v>未定</v>
      </c>
      <c r="BB31" s="173" t="str">
        <f t="shared" si="28"/>
        <v>○</v>
      </c>
      <c r="BC31" s="173" t="str">
        <f t="shared" si="11"/>
        <v/>
      </c>
      <c r="BD31" s="173" t="str">
        <f t="shared" si="12"/>
        <v>○</v>
      </c>
      <c r="BE31" s="1"/>
      <c r="BF31" s="46">
        <v>1</v>
      </c>
      <c r="BG31" s="115" t="s">
        <v>542</v>
      </c>
      <c r="BH31" s="173"/>
      <c r="BI31" s="118"/>
      <c r="BJ31" s="61"/>
      <c r="BK31" s="173"/>
      <c r="BL31" s="1"/>
      <c r="BM31" s="105"/>
      <c r="BN31" s="153"/>
      <c r="BO31" s="1"/>
      <c r="BP31" s="1"/>
    </row>
    <row r="32" spans="1:68" s="274" customFormat="1" ht="53.25" customHeight="1" x14ac:dyDescent="0.15">
      <c r="A32" s="379">
        <v>23</v>
      </c>
      <c r="B32" s="226" t="s">
        <v>217</v>
      </c>
      <c r="C32" s="229" t="s">
        <v>787</v>
      </c>
      <c r="D32" s="228" t="s">
        <v>520</v>
      </c>
      <c r="E32" s="59">
        <v>14.56</v>
      </c>
      <c r="F32" s="59">
        <v>14.56</v>
      </c>
      <c r="G32" s="59">
        <v>11</v>
      </c>
      <c r="H32" s="59" t="s">
        <v>1083</v>
      </c>
      <c r="I32" s="238" t="s">
        <v>963</v>
      </c>
      <c r="J32" s="241" t="s">
        <v>1309</v>
      </c>
      <c r="K32" s="59">
        <v>11.635999999999999</v>
      </c>
      <c r="L32" s="59">
        <v>16.635999999999999</v>
      </c>
      <c r="M32" s="59">
        <f t="shared" ref="M32" si="29">L32-K32</f>
        <v>5</v>
      </c>
      <c r="N32" s="59">
        <v>-9.5000000000000001E-2</v>
      </c>
      <c r="O32" s="242" t="s">
        <v>961</v>
      </c>
      <c r="P32" s="405" t="s">
        <v>1316</v>
      </c>
      <c r="Q32" s="255"/>
      <c r="R32" s="255" t="s">
        <v>62</v>
      </c>
      <c r="S32" s="256" t="s">
        <v>295</v>
      </c>
      <c r="T32" s="262" t="s">
        <v>418</v>
      </c>
      <c r="U32" s="413">
        <v>22</v>
      </c>
      <c r="V32" s="258"/>
      <c r="W32" s="261" t="s">
        <v>693</v>
      </c>
      <c r="X32" s="227" t="s">
        <v>387</v>
      </c>
      <c r="Y32" s="227"/>
      <c r="Z32" s="260"/>
      <c r="AA32" s="437"/>
      <c r="AB32" s="435"/>
      <c r="AC32" s="436"/>
      <c r="AD32" s="435" t="s">
        <v>407</v>
      </c>
      <c r="AE32" s="436" t="s">
        <v>409</v>
      </c>
      <c r="AF32" s="437"/>
      <c r="AG32" s="9" t="str">
        <f t="shared" si="0"/>
        <v>生涯学習政策局一般会計</v>
      </c>
      <c r="AH32" s="15"/>
      <c r="AI32" s="53" t="str">
        <f t="shared" ref="AI32" si="30">IF(OR(AJ32="○",AS32="○"),"○","－")</f>
        <v>－</v>
      </c>
      <c r="AJ32" s="53" t="str">
        <f t="shared" ref="AJ32" si="31">IF(OR(AO32="○",AP32="○",AQ32="○",AT32="○",AV32="○"),"○","－")</f>
        <v>－</v>
      </c>
      <c r="AK32" s="53" t="str">
        <f t="shared" ref="AK32" si="32">IF(OR(AO32="○",AP32="○",AQ32="○"),"○","－")</f>
        <v>－</v>
      </c>
      <c r="AL32" s="81"/>
      <c r="AM32" s="46" t="str">
        <f t="shared" ref="AM32" si="33">IF(AB32="○","○","－")</f>
        <v>－</v>
      </c>
      <c r="AN32" s="81"/>
      <c r="AO32" s="46" t="str">
        <f t="shared" si="18"/>
        <v>-</v>
      </c>
      <c r="AP32" s="46" t="str">
        <f t="shared" si="19"/>
        <v>-</v>
      </c>
      <c r="AQ32" s="46"/>
      <c r="AR32" s="46"/>
      <c r="AS32" s="46"/>
      <c r="AT32" s="46"/>
      <c r="AU32" s="46"/>
      <c r="AV32" s="46"/>
      <c r="AW32" s="46"/>
      <c r="AX32" s="173"/>
      <c r="AY32" s="10">
        <v>41365</v>
      </c>
      <c r="AZ32" s="173" t="s">
        <v>520</v>
      </c>
      <c r="BA32" s="426" t="str">
        <f t="shared" ref="BA32" si="34">IF(AZ32="未定","未定",YEARFRAC(AY32,AZ32,3))</f>
        <v>未定</v>
      </c>
      <c r="BB32" s="173" t="str">
        <f t="shared" si="28"/>
        <v>○</v>
      </c>
      <c r="BC32" s="173" t="str">
        <f t="shared" ref="BC32" si="35">IF(AND(AZ32="未定",AB32="○"),"○","")</f>
        <v/>
      </c>
      <c r="BD32" s="173" t="str">
        <f t="shared" si="12"/>
        <v>○</v>
      </c>
      <c r="BE32" s="1"/>
      <c r="BF32" s="46">
        <v>1</v>
      </c>
      <c r="BG32" s="115" t="s">
        <v>542</v>
      </c>
      <c r="BH32" s="173"/>
      <c r="BI32" s="118"/>
      <c r="BJ32" s="61"/>
      <c r="BK32" s="173"/>
      <c r="BL32" s="1"/>
      <c r="BM32" s="105"/>
      <c r="BN32" s="153"/>
      <c r="BO32" s="1"/>
      <c r="BP32" s="1"/>
    </row>
    <row r="33" spans="1:68" s="274" customFormat="1" ht="93" customHeight="1" x14ac:dyDescent="0.15">
      <c r="A33" s="379">
        <v>24</v>
      </c>
      <c r="B33" s="226" t="s">
        <v>445</v>
      </c>
      <c r="C33" s="229" t="s">
        <v>793</v>
      </c>
      <c r="D33" s="228" t="s">
        <v>793</v>
      </c>
      <c r="E33" s="59">
        <v>16.995000000000001</v>
      </c>
      <c r="F33" s="59">
        <v>16.995000000000001</v>
      </c>
      <c r="G33" s="59">
        <v>12.3</v>
      </c>
      <c r="H33" s="175" t="s">
        <v>998</v>
      </c>
      <c r="I33" s="238" t="s">
        <v>964</v>
      </c>
      <c r="J33" s="241" t="s">
        <v>1318</v>
      </c>
      <c r="K33" s="59">
        <v>0</v>
      </c>
      <c r="L33" s="59">
        <v>0</v>
      </c>
      <c r="M33" s="59">
        <f t="shared" si="13"/>
        <v>0</v>
      </c>
      <c r="N33" s="59">
        <v>0</v>
      </c>
      <c r="O33" s="242" t="s">
        <v>962</v>
      </c>
      <c r="P33" s="153" t="s">
        <v>1319</v>
      </c>
      <c r="Q33" s="255"/>
      <c r="R33" s="255" t="s">
        <v>62</v>
      </c>
      <c r="S33" s="256" t="s">
        <v>295</v>
      </c>
      <c r="T33" s="262" t="s">
        <v>418</v>
      </c>
      <c r="U33" s="413" t="s">
        <v>663</v>
      </c>
      <c r="V33" s="258" t="str">
        <f t="shared" si="8"/>
        <v>○</v>
      </c>
      <c r="W33" s="261" t="s">
        <v>409</v>
      </c>
      <c r="X33" s="227" t="s">
        <v>407</v>
      </c>
      <c r="Y33" s="227"/>
      <c r="Z33" s="260"/>
      <c r="AA33" s="437"/>
      <c r="AB33" s="435"/>
      <c r="AC33" s="436"/>
      <c r="AD33" s="435"/>
      <c r="AE33" s="436"/>
      <c r="AF33" s="437"/>
      <c r="AG33" s="9" t="str">
        <f t="shared" si="0"/>
        <v>生涯学習政策局一般会計</v>
      </c>
      <c r="AH33" s="15"/>
      <c r="AI33" s="53" t="str">
        <f t="shared" si="14"/>
        <v>○</v>
      </c>
      <c r="AJ33" s="53" t="str">
        <f t="shared" si="15"/>
        <v>○</v>
      </c>
      <c r="AK33" s="53" t="str">
        <f t="shared" si="16"/>
        <v>○</v>
      </c>
      <c r="AL33" s="81"/>
      <c r="AM33" s="46" t="str">
        <f t="shared" si="17"/>
        <v>－</v>
      </c>
      <c r="AN33" s="81"/>
      <c r="AO33" s="46" t="str">
        <f t="shared" si="18"/>
        <v>○</v>
      </c>
      <c r="AP33" s="46" t="str">
        <f t="shared" si="19"/>
        <v>-</v>
      </c>
      <c r="AQ33" s="46"/>
      <c r="AR33" s="46"/>
      <c r="AS33" s="46"/>
      <c r="AT33" s="46"/>
      <c r="AU33" s="46"/>
      <c r="AV33" s="46"/>
      <c r="AW33" s="46"/>
      <c r="AX33" s="173"/>
      <c r="AY33" s="10">
        <v>41730</v>
      </c>
      <c r="AZ33" s="508">
        <v>42094</v>
      </c>
      <c r="BA33" s="426">
        <f t="shared" si="10"/>
        <v>0.99726027397260275</v>
      </c>
      <c r="BB33" s="173" t="str">
        <f t="shared" si="28"/>
        <v/>
      </c>
      <c r="BC33" s="173" t="str">
        <f t="shared" si="11"/>
        <v/>
      </c>
      <c r="BD33" s="173" t="str">
        <f t="shared" si="12"/>
        <v/>
      </c>
      <c r="BE33" s="1"/>
      <c r="BF33" s="46">
        <v>1</v>
      </c>
      <c r="BG33" s="115" t="s">
        <v>542</v>
      </c>
      <c r="BH33" s="173"/>
      <c r="BI33" s="118"/>
      <c r="BJ33" s="61"/>
      <c r="BK33" s="173"/>
      <c r="BL33" s="1"/>
      <c r="BM33" s="105"/>
      <c r="BN33" s="153"/>
      <c r="BO33" s="1"/>
      <c r="BP33" s="1"/>
    </row>
    <row r="34" spans="1:68" s="275" customFormat="1" ht="21" customHeight="1" x14ac:dyDescent="0.15">
      <c r="A34" s="381" t="s">
        <v>609</v>
      </c>
      <c r="B34" s="233"/>
      <c r="C34" s="505"/>
      <c r="D34" s="509"/>
      <c r="E34" s="132"/>
      <c r="F34" s="135"/>
      <c r="G34" s="134"/>
      <c r="H34" s="134"/>
      <c r="I34" s="247"/>
      <c r="J34" s="134"/>
      <c r="K34" s="132"/>
      <c r="L34" s="133"/>
      <c r="M34" s="133"/>
      <c r="N34" s="134"/>
      <c r="O34" s="248"/>
      <c r="P34" s="137"/>
      <c r="Q34" s="268"/>
      <c r="R34" s="233"/>
      <c r="S34" s="269"/>
      <c r="T34" s="270"/>
      <c r="U34" s="415"/>
      <c r="V34" s="271" t="str">
        <f t="shared" si="8"/>
        <v/>
      </c>
      <c r="W34" s="271"/>
      <c r="X34" s="271"/>
      <c r="Y34" s="271"/>
      <c r="Z34" s="272"/>
      <c r="AA34" s="138"/>
      <c r="AB34" s="139"/>
      <c r="AC34" s="140"/>
      <c r="AD34" s="139"/>
      <c r="AE34" s="140"/>
      <c r="AF34" s="141"/>
      <c r="AG34" s="142" t="str">
        <f t="shared" si="0"/>
        <v/>
      </c>
      <c r="AH34" s="143"/>
      <c r="AI34" s="144"/>
      <c r="AJ34" s="144"/>
      <c r="AK34" s="144"/>
      <c r="AL34" s="145"/>
      <c r="AM34" s="144"/>
      <c r="AN34" s="145"/>
      <c r="AO34" s="144"/>
      <c r="AP34" s="144"/>
      <c r="AQ34" s="144"/>
      <c r="AR34" s="144"/>
      <c r="AS34" s="144"/>
      <c r="AT34" s="144"/>
      <c r="AU34" s="144"/>
      <c r="AV34" s="144"/>
      <c r="AW34" s="144"/>
      <c r="AX34" s="146"/>
      <c r="AY34" s="510"/>
      <c r="AZ34" s="144"/>
      <c r="BA34" s="147"/>
      <c r="BB34" s="146"/>
      <c r="BC34" s="146"/>
      <c r="BD34" s="146"/>
      <c r="BE34" s="148"/>
      <c r="BF34" s="144"/>
      <c r="BG34" s="149"/>
      <c r="BH34" s="150"/>
      <c r="BI34" s="151"/>
      <c r="BJ34" s="152"/>
      <c r="BK34" s="150"/>
      <c r="BL34" s="148"/>
      <c r="BM34" s="136"/>
      <c r="BN34" s="137"/>
      <c r="BO34" s="148"/>
      <c r="BP34" s="148"/>
    </row>
    <row r="35" spans="1:68" s="274" customFormat="1" ht="113.25" customHeight="1" x14ac:dyDescent="0.15">
      <c r="A35" s="379">
        <v>25</v>
      </c>
      <c r="B35" s="226" t="s">
        <v>219</v>
      </c>
      <c r="C35" s="229" t="s">
        <v>794</v>
      </c>
      <c r="D35" s="228" t="s">
        <v>793</v>
      </c>
      <c r="E35" s="59">
        <v>3813.98</v>
      </c>
      <c r="F35" s="59">
        <v>3984.2</v>
      </c>
      <c r="G35" s="59">
        <v>3984.2</v>
      </c>
      <c r="H35" s="175" t="s">
        <v>999</v>
      </c>
      <c r="I35" s="238" t="s">
        <v>964</v>
      </c>
      <c r="J35" s="241" t="s">
        <v>1320</v>
      </c>
      <c r="K35" s="59">
        <v>0</v>
      </c>
      <c r="L35" s="59">
        <v>0</v>
      </c>
      <c r="M35" s="59">
        <f t="shared" ref="M35:M40" si="36">L35-K35</f>
        <v>0</v>
      </c>
      <c r="N35" s="59">
        <v>0</v>
      </c>
      <c r="O35" s="242" t="s">
        <v>962</v>
      </c>
      <c r="P35" s="111"/>
      <c r="Q35" s="255"/>
      <c r="R35" s="255" t="s">
        <v>207</v>
      </c>
      <c r="S35" s="256" t="s">
        <v>295</v>
      </c>
      <c r="T35" s="257" t="s">
        <v>303</v>
      </c>
      <c r="U35" s="426">
        <v>23</v>
      </c>
      <c r="V35" s="258" t="s">
        <v>407</v>
      </c>
      <c r="W35" s="261" t="s">
        <v>594</v>
      </c>
      <c r="X35" s="227" t="s">
        <v>407</v>
      </c>
      <c r="Y35" s="227" t="s">
        <v>387</v>
      </c>
      <c r="Z35" s="260"/>
      <c r="AA35" s="437"/>
      <c r="AB35" s="435" t="s">
        <v>406</v>
      </c>
      <c r="AC35" s="436"/>
      <c r="AD35" s="435" t="s">
        <v>406</v>
      </c>
      <c r="AE35" s="436"/>
      <c r="AF35" s="437"/>
      <c r="AG35" s="9" t="str">
        <f t="shared" si="0"/>
        <v>生涯学習政策局一般会計</v>
      </c>
      <c r="AH35" s="15"/>
      <c r="AI35" s="53" t="str">
        <f t="shared" ref="AI35:AI40" si="37">IF(OR(AJ35="○",AS35="○"),"○","－")</f>
        <v>－</v>
      </c>
      <c r="AJ35" s="53" t="str">
        <f t="shared" ref="AJ35:AJ40" si="38">IF(OR(AO35="○",AP35="○",AQ35="○",AT35="○",AV35="○"),"○","－")</f>
        <v>－</v>
      </c>
      <c r="AK35" s="53" t="str">
        <f t="shared" ref="AK35:AK40" si="39">IF(OR(AO35="○",AP35="○",AQ35="○"),"○","－")</f>
        <v>－</v>
      </c>
      <c r="AL35" s="81"/>
      <c r="AM35" s="46" t="str">
        <f t="shared" ref="AM35:AM40" si="40">IF(AB35="○","○","－")</f>
        <v>－</v>
      </c>
      <c r="AN35" s="81"/>
      <c r="AO35" s="46" t="str">
        <f t="shared" ref="AO35:AO40" si="41">IF(AY35=41730,"○","-")</f>
        <v>-</v>
      </c>
      <c r="AP35" s="46" t="str">
        <f t="shared" ref="AP35:AP40" si="42">IF(AZ35=42460,"○","-")</f>
        <v>-</v>
      </c>
      <c r="AQ35" s="46"/>
      <c r="AR35" s="46"/>
      <c r="AS35" s="46"/>
      <c r="AT35" s="46"/>
      <c r="AU35" s="46"/>
      <c r="AV35" s="46"/>
      <c r="AW35" s="46"/>
      <c r="AX35" s="173" t="s">
        <v>387</v>
      </c>
      <c r="AY35" s="10">
        <v>39904</v>
      </c>
      <c r="AZ35" s="508">
        <v>42094</v>
      </c>
      <c r="BA35" s="426">
        <f t="shared" si="10"/>
        <v>6</v>
      </c>
      <c r="BB35" s="173" t="str">
        <f t="shared" si="28"/>
        <v/>
      </c>
      <c r="BC35" s="173" t="str">
        <f t="shared" si="11"/>
        <v/>
      </c>
      <c r="BD35" s="173" t="str">
        <f t="shared" si="12"/>
        <v/>
      </c>
      <c r="BE35" s="1"/>
      <c r="BF35" s="173">
        <v>1</v>
      </c>
      <c r="BG35" s="115" t="s">
        <v>543</v>
      </c>
      <c r="BH35" s="173"/>
      <c r="BI35" s="118"/>
      <c r="BJ35" s="61"/>
      <c r="BK35" s="173"/>
      <c r="BL35" s="1"/>
      <c r="BM35" s="105"/>
      <c r="BN35" s="111"/>
      <c r="BO35" s="1"/>
      <c r="BP35" s="1"/>
    </row>
    <row r="36" spans="1:68" s="274" customFormat="1" ht="54" customHeight="1" x14ac:dyDescent="0.15">
      <c r="A36" s="379">
        <v>26</v>
      </c>
      <c r="B36" s="226" t="s">
        <v>331</v>
      </c>
      <c r="C36" s="229" t="s">
        <v>795</v>
      </c>
      <c r="D36" s="228" t="s">
        <v>520</v>
      </c>
      <c r="E36" s="59">
        <v>71.545000000000002</v>
      </c>
      <c r="F36" s="59">
        <v>71.545000000000002</v>
      </c>
      <c r="G36" s="59">
        <v>63</v>
      </c>
      <c r="H36" s="59" t="s">
        <v>1083</v>
      </c>
      <c r="I36" s="238" t="s">
        <v>963</v>
      </c>
      <c r="J36" s="241" t="s">
        <v>1309</v>
      </c>
      <c r="K36" s="59">
        <v>70.968999999999994</v>
      </c>
      <c r="L36" s="59">
        <v>70.968999999999994</v>
      </c>
      <c r="M36" s="59">
        <f t="shared" si="36"/>
        <v>0</v>
      </c>
      <c r="N36" s="59">
        <v>-0.72399999999999998</v>
      </c>
      <c r="O36" s="242" t="s">
        <v>961</v>
      </c>
      <c r="P36" s="405" t="s">
        <v>1317</v>
      </c>
      <c r="Q36" s="255"/>
      <c r="R36" s="255" t="s">
        <v>207</v>
      </c>
      <c r="S36" s="256" t="s">
        <v>295</v>
      </c>
      <c r="T36" s="257" t="s">
        <v>303</v>
      </c>
      <c r="U36" s="426">
        <v>24</v>
      </c>
      <c r="V36" s="258" t="str">
        <f t="shared" si="8"/>
        <v/>
      </c>
      <c r="W36" s="261"/>
      <c r="X36" s="227"/>
      <c r="Y36" s="227"/>
      <c r="Z36" s="260"/>
      <c r="AA36" s="437"/>
      <c r="AB36" s="435" t="s">
        <v>406</v>
      </c>
      <c r="AC36" s="436"/>
      <c r="AD36" s="435" t="s">
        <v>406</v>
      </c>
      <c r="AE36" s="436"/>
      <c r="AF36" s="437"/>
      <c r="AG36" s="9" t="str">
        <f t="shared" si="0"/>
        <v>生涯学習政策局一般会計</v>
      </c>
      <c r="AH36" s="15"/>
      <c r="AI36" s="53" t="str">
        <f t="shared" si="37"/>
        <v>－</v>
      </c>
      <c r="AJ36" s="53" t="str">
        <f t="shared" si="38"/>
        <v>－</v>
      </c>
      <c r="AK36" s="53" t="str">
        <f t="shared" si="39"/>
        <v>－</v>
      </c>
      <c r="AL36" s="81"/>
      <c r="AM36" s="46" t="str">
        <f t="shared" si="40"/>
        <v>－</v>
      </c>
      <c r="AN36" s="81"/>
      <c r="AO36" s="46" t="str">
        <f t="shared" si="41"/>
        <v>-</v>
      </c>
      <c r="AP36" s="46" t="str">
        <f t="shared" si="42"/>
        <v>-</v>
      </c>
      <c r="AQ36" s="46"/>
      <c r="AR36" s="46"/>
      <c r="AS36" s="46"/>
      <c r="AT36" s="46"/>
      <c r="AU36" s="46"/>
      <c r="AV36" s="46"/>
      <c r="AW36" s="46"/>
      <c r="AX36" s="173" t="s">
        <v>387</v>
      </c>
      <c r="AY36" s="10">
        <v>37712</v>
      </c>
      <c r="AZ36" s="173" t="s">
        <v>520</v>
      </c>
      <c r="BA36" s="426" t="str">
        <f t="shared" si="10"/>
        <v>未定</v>
      </c>
      <c r="BB36" s="173" t="str">
        <f t="shared" si="28"/>
        <v/>
      </c>
      <c r="BC36" s="173" t="str">
        <f t="shared" si="11"/>
        <v/>
      </c>
      <c r="BD36" s="173" t="str">
        <f t="shared" si="12"/>
        <v/>
      </c>
      <c r="BE36" s="1"/>
      <c r="BF36" s="173">
        <v>1</v>
      </c>
      <c r="BG36" s="115" t="s">
        <v>543</v>
      </c>
      <c r="BH36" s="173"/>
      <c r="BI36" s="118"/>
      <c r="BJ36" s="61"/>
      <c r="BK36" s="173"/>
      <c r="BL36" s="1"/>
      <c r="BM36" s="105"/>
      <c r="BN36" s="153"/>
      <c r="BO36" s="1"/>
      <c r="BP36" s="1"/>
    </row>
    <row r="37" spans="1:68" s="274" customFormat="1" ht="74.25" customHeight="1" x14ac:dyDescent="0.15">
      <c r="A37" s="379">
        <v>27</v>
      </c>
      <c r="B37" s="234" t="s">
        <v>1409</v>
      </c>
      <c r="C37" s="229" t="s">
        <v>792</v>
      </c>
      <c r="D37" s="228" t="s">
        <v>853</v>
      </c>
      <c r="E37" s="59">
        <v>293.036</v>
      </c>
      <c r="F37" s="59">
        <v>217.5</v>
      </c>
      <c r="G37" s="59">
        <v>3.7</v>
      </c>
      <c r="H37" s="175" t="s">
        <v>1000</v>
      </c>
      <c r="I37" s="238" t="s">
        <v>968</v>
      </c>
      <c r="J37" s="241" t="s">
        <v>1321</v>
      </c>
      <c r="K37" s="59">
        <v>30</v>
      </c>
      <c r="L37" s="59">
        <v>0</v>
      </c>
      <c r="M37" s="59">
        <f t="shared" ref="M37" si="43">L37-K37</f>
        <v>-30</v>
      </c>
      <c r="N37" s="59">
        <v>0</v>
      </c>
      <c r="O37" s="242" t="s">
        <v>962</v>
      </c>
      <c r="P37" s="153"/>
      <c r="Q37" s="255"/>
      <c r="R37" s="255" t="s">
        <v>207</v>
      </c>
      <c r="S37" s="256" t="s">
        <v>295</v>
      </c>
      <c r="T37" s="257" t="s">
        <v>496</v>
      </c>
      <c r="U37" s="426">
        <v>26</v>
      </c>
      <c r="V37" s="258" t="s">
        <v>959</v>
      </c>
      <c r="W37" s="261" t="s">
        <v>519</v>
      </c>
      <c r="X37" s="227"/>
      <c r="Y37" s="227" t="s">
        <v>387</v>
      </c>
      <c r="Z37" s="260"/>
      <c r="AA37" s="156"/>
      <c r="AB37" s="157"/>
      <c r="AC37" s="158"/>
      <c r="AD37" s="157" t="s">
        <v>407</v>
      </c>
      <c r="AE37" s="158" t="s">
        <v>519</v>
      </c>
      <c r="AF37" s="156"/>
      <c r="AG37" s="162" t="str">
        <f t="shared" ref="AG37" si="44">R37&amp;S37</f>
        <v>生涯学習政策局一般会計</v>
      </c>
      <c r="AH37" s="162" t="s">
        <v>703</v>
      </c>
      <c r="AI37" s="163" t="str">
        <f t="shared" ref="AI37" si="45">IF(OR(AJ37="○",AS37="○"),"○","－")</f>
        <v>○</v>
      </c>
      <c r="AJ37" s="163" t="str">
        <f t="shared" ref="AJ37" si="46">IF(OR(AO37="○",AP37="○",AQ37="○",AT37="○",AV37="○"),"○","－")</f>
        <v>○</v>
      </c>
      <c r="AK37" s="163" t="str">
        <f t="shared" ref="AK37" si="47">IF(OR(AO37="○",AP37="○",AQ37="○"),"○","－")</f>
        <v>○</v>
      </c>
      <c r="AL37" s="164"/>
      <c r="AM37" s="165" t="str">
        <f t="shared" ref="AM37" si="48">IF(AB37="○","○","－")</f>
        <v>－</v>
      </c>
      <c r="AN37" s="164"/>
      <c r="AO37" s="165" t="str">
        <f t="shared" ref="AO37" si="49">IF(AY37=41730,"○","-")</f>
        <v>-</v>
      </c>
      <c r="AP37" s="165" t="str">
        <f t="shared" ref="AP37" si="50">IF(AZ37=42460,"○","-")</f>
        <v>○</v>
      </c>
      <c r="AQ37" s="165"/>
      <c r="AR37" s="165"/>
      <c r="AS37" s="165"/>
      <c r="AT37" s="165"/>
      <c r="AU37" s="165"/>
      <c r="AV37" s="165"/>
      <c r="AW37" s="165"/>
      <c r="AX37" s="154"/>
      <c r="AY37" s="511">
        <v>41000</v>
      </c>
      <c r="AZ37" s="512">
        <v>42460</v>
      </c>
      <c r="BA37" s="159">
        <f t="shared" ref="BA37" si="51">IF(AZ37="未定","未定",YEARFRAC(AY37,AZ37,3))</f>
        <v>4</v>
      </c>
      <c r="BB37" s="154" t="str">
        <f t="shared" ref="BB37" si="52">IF(AND(AZ37="未定",OR(V37="○",AB37="○",AD37="○")),"○","")</f>
        <v/>
      </c>
      <c r="BC37" s="154" t="str">
        <f t="shared" ref="BC37" si="53">IF(AND(AZ37="未定",AB37="○"),"○","")</f>
        <v/>
      </c>
      <c r="BD37" s="154" t="str">
        <f t="shared" ref="BD37" si="54">IF(AND(AZ37="未定",AD37="○"),"○","")</f>
        <v/>
      </c>
      <c r="BE37" s="6"/>
      <c r="BF37" s="154">
        <v>1</v>
      </c>
      <c r="BG37" s="166" t="s">
        <v>543</v>
      </c>
      <c r="BH37" s="154"/>
      <c r="BI37" s="167"/>
      <c r="BJ37" s="155"/>
      <c r="BK37" s="154"/>
      <c r="BL37" s="6"/>
      <c r="BM37" s="161"/>
      <c r="BN37" s="160"/>
      <c r="BO37" s="6"/>
      <c r="BP37" s="6"/>
    </row>
    <row r="38" spans="1:68" s="274" customFormat="1" ht="99" customHeight="1" x14ac:dyDescent="0.15">
      <c r="A38" s="379">
        <v>28</v>
      </c>
      <c r="B38" s="226" t="s">
        <v>444</v>
      </c>
      <c r="C38" s="229" t="s">
        <v>793</v>
      </c>
      <c r="D38" s="228" t="s">
        <v>793</v>
      </c>
      <c r="E38" s="59">
        <v>1333.0830000000001</v>
      </c>
      <c r="F38" s="59">
        <v>1162.9000000000001</v>
      </c>
      <c r="G38" s="59">
        <v>1107</v>
      </c>
      <c r="H38" s="175" t="s">
        <v>1001</v>
      </c>
      <c r="I38" s="238" t="s">
        <v>964</v>
      </c>
      <c r="J38" s="241" t="s">
        <v>1320</v>
      </c>
      <c r="K38" s="59">
        <v>0</v>
      </c>
      <c r="L38" s="59">
        <v>0</v>
      </c>
      <c r="M38" s="59">
        <f>L38-K38</f>
        <v>0</v>
      </c>
      <c r="N38" s="59">
        <v>0</v>
      </c>
      <c r="O38" s="242" t="s">
        <v>962</v>
      </c>
      <c r="P38" s="153"/>
      <c r="Q38" s="255"/>
      <c r="R38" s="255" t="s">
        <v>207</v>
      </c>
      <c r="S38" s="256" t="s">
        <v>295</v>
      </c>
      <c r="T38" s="257" t="s">
        <v>495</v>
      </c>
      <c r="U38" s="413" t="s">
        <v>457</v>
      </c>
      <c r="V38" s="258" t="s">
        <v>407</v>
      </c>
      <c r="W38" s="261" t="s">
        <v>594</v>
      </c>
      <c r="X38" s="227"/>
      <c r="Y38" s="227" t="s">
        <v>753</v>
      </c>
      <c r="Z38" s="260"/>
      <c r="AA38" s="437"/>
      <c r="AB38" s="435"/>
      <c r="AC38" s="436"/>
      <c r="AD38" s="435"/>
      <c r="AE38" s="436"/>
      <c r="AF38" s="437"/>
      <c r="AG38" s="9" t="str">
        <f t="shared" si="0"/>
        <v>生涯学習政策局一般会計</v>
      </c>
      <c r="AH38" s="15"/>
      <c r="AI38" s="53" t="str">
        <f>IF(OR(AJ38="○",AS38="○"),"○","－")</f>
        <v>○</v>
      </c>
      <c r="AJ38" s="53" t="str">
        <f>IF(OR(AO38="○",AP38="○",AQ38="○",AT38="○",AV38="○"),"○","－")</f>
        <v>○</v>
      </c>
      <c r="AK38" s="53" t="str">
        <f>IF(OR(AO38="○",AP38="○",AQ38="○"),"○","－")</f>
        <v>○</v>
      </c>
      <c r="AL38" s="81"/>
      <c r="AM38" s="46" t="str">
        <f>IF(AB38="○","○","－")</f>
        <v>－</v>
      </c>
      <c r="AN38" s="81"/>
      <c r="AO38" s="46" t="str">
        <f t="shared" si="41"/>
        <v>○</v>
      </c>
      <c r="AP38" s="46" t="str">
        <f t="shared" si="42"/>
        <v>-</v>
      </c>
      <c r="AQ38" s="46"/>
      <c r="AR38" s="46"/>
      <c r="AS38" s="46"/>
      <c r="AT38" s="46"/>
      <c r="AU38" s="46"/>
      <c r="AV38" s="46"/>
      <c r="AW38" s="46"/>
      <c r="AX38" s="173"/>
      <c r="AY38" s="10">
        <v>41730</v>
      </c>
      <c r="AZ38" s="508">
        <v>42094</v>
      </c>
      <c r="BA38" s="426">
        <f>IF(AZ38="未定","未定",YEARFRAC(AY38,AZ38,3))</f>
        <v>0.99726027397260275</v>
      </c>
      <c r="BB38" s="173" t="str">
        <f t="shared" si="28"/>
        <v/>
      </c>
      <c r="BC38" s="173" t="str">
        <f>IF(AND(AZ38="未定",AB38="○"),"○","")</f>
        <v/>
      </c>
      <c r="BD38" s="173" t="str">
        <f t="shared" si="12"/>
        <v/>
      </c>
      <c r="BE38" s="1"/>
      <c r="BF38" s="173">
        <v>1</v>
      </c>
      <c r="BG38" s="115" t="s">
        <v>543</v>
      </c>
      <c r="BH38" s="173"/>
      <c r="BI38" s="118"/>
      <c r="BJ38" s="61"/>
      <c r="BK38" s="173"/>
      <c r="BL38" s="1"/>
      <c r="BM38" s="105"/>
      <c r="BN38" s="153"/>
      <c r="BO38" s="1"/>
      <c r="BP38" s="1"/>
    </row>
    <row r="39" spans="1:68" s="274" customFormat="1" ht="99" customHeight="1" x14ac:dyDescent="0.15">
      <c r="A39" s="379">
        <v>29</v>
      </c>
      <c r="B39" s="226" t="s">
        <v>2</v>
      </c>
      <c r="C39" s="229" t="s">
        <v>787</v>
      </c>
      <c r="D39" s="228" t="s">
        <v>793</v>
      </c>
      <c r="E39" s="59">
        <v>133.26300000000001</v>
      </c>
      <c r="F39" s="59">
        <v>133.26300000000001</v>
      </c>
      <c r="G39" s="59">
        <v>101.4</v>
      </c>
      <c r="H39" s="175" t="s">
        <v>1002</v>
      </c>
      <c r="I39" s="238" t="s">
        <v>964</v>
      </c>
      <c r="J39" s="241" t="s">
        <v>1320</v>
      </c>
      <c r="K39" s="59">
        <v>0</v>
      </c>
      <c r="L39" s="59">
        <v>0</v>
      </c>
      <c r="M39" s="59">
        <f t="shared" si="36"/>
        <v>0</v>
      </c>
      <c r="N39" s="62">
        <v>0</v>
      </c>
      <c r="O39" s="242" t="s">
        <v>962</v>
      </c>
      <c r="P39" s="153"/>
      <c r="Q39" s="255"/>
      <c r="R39" s="255" t="s">
        <v>62</v>
      </c>
      <c r="S39" s="256" t="s">
        <v>295</v>
      </c>
      <c r="T39" s="257" t="s">
        <v>3</v>
      </c>
      <c r="U39" s="413">
        <v>27</v>
      </c>
      <c r="V39" s="258" t="s">
        <v>695</v>
      </c>
      <c r="W39" s="261" t="s">
        <v>594</v>
      </c>
      <c r="X39" s="227" t="s">
        <v>387</v>
      </c>
      <c r="Y39" s="227"/>
      <c r="Z39" s="260"/>
      <c r="AA39" s="437"/>
      <c r="AB39" s="435"/>
      <c r="AC39" s="436"/>
      <c r="AD39" s="435" t="s">
        <v>407</v>
      </c>
      <c r="AE39" s="436" t="s">
        <v>409</v>
      </c>
      <c r="AF39" s="437"/>
      <c r="AG39" s="9" t="str">
        <f t="shared" si="0"/>
        <v>生涯学習政策局一般会計</v>
      </c>
      <c r="AH39" s="15"/>
      <c r="AI39" s="53" t="str">
        <f t="shared" si="37"/>
        <v>－</v>
      </c>
      <c r="AJ39" s="53" t="str">
        <f t="shared" si="38"/>
        <v>－</v>
      </c>
      <c r="AK39" s="53" t="str">
        <f t="shared" si="39"/>
        <v>－</v>
      </c>
      <c r="AL39" s="81"/>
      <c r="AM39" s="46" t="str">
        <f t="shared" si="40"/>
        <v>－</v>
      </c>
      <c r="AN39" s="81"/>
      <c r="AO39" s="46" t="str">
        <f t="shared" si="41"/>
        <v>-</v>
      </c>
      <c r="AP39" s="46" t="str">
        <f t="shared" si="42"/>
        <v>-</v>
      </c>
      <c r="AQ39" s="46"/>
      <c r="AR39" s="46"/>
      <c r="AS39" s="46"/>
      <c r="AT39" s="46"/>
      <c r="AU39" s="46"/>
      <c r="AV39" s="46"/>
      <c r="AW39" s="46"/>
      <c r="AX39" s="173"/>
      <c r="AY39" s="10">
        <v>41365</v>
      </c>
      <c r="AZ39" s="508">
        <v>42094</v>
      </c>
      <c r="BA39" s="426">
        <f t="shared" si="10"/>
        <v>1.9972602739726026</v>
      </c>
      <c r="BB39" s="173" t="str">
        <f t="shared" si="28"/>
        <v/>
      </c>
      <c r="BC39" s="173" t="str">
        <f t="shared" si="11"/>
        <v/>
      </c>
      <c r="BD39" s="173" t="str">
        <f t="shared" si="12"/>
        <v/>
      </c>
      <c r="BE39" s="1"/>
      <c r="BF39" s="173">
        <v>1</v>
      </c>
      <c r="BG39" s="115" t="s">
        <v>543</v>
      </c>
      <c r="BH39" s="173"/>
      <c r="BI39" s="118"/>
      <c r="BJ39" s="61"/>
      <c r="BK39" s="173"/>
      <c r="BL39" s="3"/>
      <c r="BM39" s="105"/>
      <c r="BN39" s="153"/>
      <c r="BO39" s="3"/>
      <c r="BP39" s="3"/>
    </row>
    <row r="40" spans="1:68" s="274" customFormat="1" ht="54" customHeight="1" x14ac:dyDescent="0.15">
      <c r="A40" s="379">
        <v>30</v>
      </c>
      <c r="B40" s="226" t="s">
        <v>1410</v>
      </c>
      <c r="C40" s="229" t="s">
        <v>782</v>
      </c>
      <c r="D40" s="228" t="s">
        <v>520</v>
      </c>
      <c r="E40" s="59">
        <v>40.600999999999999</v>
      </c>
      <c r="F40" s="59">
        <v>40.600999999999999</v>
      </c>
      <c r="G40" s="59">
        <v>39.4</v>
      </c>
      <c r="H40" s="59" t="s">
        <v>1083</v>
      </c>
      <c r="I40" s="238" t="s">
        <v>650</v>
      </c>
      <c r="J40" s="241" t="s">
        <v>1322</v>
      </c>
      <c r="K40" s="59">
        <v>35.802</v>
      </c>
      <c r="L40" s="59">
        <v>43.372999999999998</v>
      </c>
      <c r="M40" s="59">
        <f t="shared" si="36"/>
        <v>7.570999999999998</v>
      </c>
      <c r="N40" s="62"/>
      <c r="O40" s="242" t="s">
        <v>650</v>
      </c>
      <c r="P40" s="405"/>
      <c r="Q40" s="255"/>
      <c r="R40" s="255" t="s">
        <v>164</v>
      </c>
      <c r="S40" s="256" t="s">
        <v>295</v>
      </c>
      <c r="T40" s="257" t="s">
        <v>116</v>
      </c>
      <c r="U40" s="426">
        <v>28</v>
      </c>
      <c r="V40" s="258" t="str">
        <f t="shared" si="8"/>
        <v/>
      </c>
      <c r="W40" s="261"/>
      <c r="X40" s="227"/>
      <c r="Y40" s="227"/>
      <c r="Z40" s="260"/>
      <c r="AA40" s="437"/>
      <c r="AB40" s="435" t="s">
        <v>406</v>
      </c>
      <c r="AC40" s="436"/>
      <c r="AD40" s="435" t="s">
        <v>406</v>
      </c>
      <c r="AE40" s="436"/>
      <c r="AF40" s="437"/>
      <c r="AG40" s="9" t="str">
        <f t="shared" si="0"/>
        <v>国立教育政策研究所一般会計</v>
      </c>
      <c r="AH40" s="15"/>
      <c r="AI40" s="53" t="str">
        <f t="shared" si="37"/>
        <v>－</v>
      </c>
      <c r="AJ40" s="53" t="str">
        <f t="shared" si="38"/>
        <v>－</v>
      </c>
      <c r="AK40" s="53" t="str">
        <f t="shared" si="39"/>
        <v>－</v>
      </c>
      <c r="AL40" s="81"/>
      <c r="AM40" s="46" t="str">
        <f t="shared" si="40"/>
        <v>－</v>
      </c>
      <c r="AN40" s="81"/>
      <c r="AO40" s="46" t="str">
        <f t="shared" si="41"/>
        <v>-</v>
      </c>
      <c r="AP40" s="46" t="str">
        <f t="shared" si="42"/>
        <v>-</v>
      </c>
      <c r="AQ40" s="46"/>
      <c r="AR40" s="46"/>
      <c r="AS40" s="46"/>
      <c r="AT40" s="46"/>
      <c r="AU40" s="46"/>
      <c r="AV40" s="46"/>
      <c r="AW40" s="46"/>
      <c r="AX40" s="173" t="s">
        <v>387</v>
      </c>
      <c r="AY40" s="10">
        <v>36982</v>
      </c>
      <c r="AZ40" s="173" t="s">
        <v>520</v>
      </c>
      <c r="BA40" s="426" t="str">
        <f t="shared" si="10"/>
        <v>未定</v>
      </c>
      <c r="BB40" s="173" t="str">
        <f t="shared" si="28"/>
        <v/>
      </c>
      <c r="BC40" s="173" t="str">
        <f t="shared" si="11"/>
        <v/>
      </c>
      <c r="BD40" s="173" t="str">
        <f t="shared" si="12"/>
        <v/>
      </c>
      <c r="BE40" s="1"/>
      <c r="BF40" s="173">
        <v>1</v>
      </c>
      <c r="BG40" s="115" t="s">
        <v>543</v>
      </c>
      <c r="BH40" s="173"/>
      <c r="BI40" s="118"/>
      <c r="BJ40" s="61"/>
      <c r="BK40" s="173"/>
      <c r="BL40" s="3"/>
      <c r="BM40" s="105"/>
      <c r="BN40" s="111"/>
      <c r="BO40" s="3"/>
      <c r="BP40" s="3"/>
    </row>
    <row r="41" spans="1:68" s="273" customFormat="1" ht="21" customHeight="1" x14ac:dyDescent="0.15">
      <c r="A41" s="380" t="s">
        <v>610</v>
      </c>
      <c r="B41" s="230"/>
      <c r="C41" s="505"/>
      <c r="D41" s="506"/>
      <c r="E41" s="88"/>
      <c r="F41" s="91"/>
      <c r="G41" s="90"/>
      <c r="H41" s="90"/>
      <c r="I41" s="243"/>
      <c r="J41" s="90"/>
      <c r="K41" s="88"/>
      <c r="L41" s="89"/>
      <c r="M41" s="89"/>
      <c r="N41" s="90"/>
      <c r="O41" s="245"/>
      <c r="P41" s="110"/>
      <c r="Q41" s="263"/>
      <c r="R41" s="230"/>
      <c r="S41" s="264"/>
      <c r="T41" s="265"/>
      <c r="U41" s="414"/>
      <c r="V41" s="266" t="str">
        <f t="shared" si="8"/>
        <v/>
      </c>
      <c r="W41" s="266"/>
      <c r="X41" s="266"/>
      <c r="Y41" s="266"/>
      <c r="Z41" s="267"/>
      <c r="AA41" s="38"/>
      <c r="AB41" s="92"/>
      <c r="AC41" s="93"/>
      <c r="AD41" s="92"/>
      <c r="AE41" s="93"/>
      <c r="AF41" s="28"/>
      <c r="AG41" s="9" t="str">
        <f t="shared" si="0"/>
        <v/>
      </c>
      <c r="AH41" s="15"/>
      <c r="AI41" s="94"/>
      <c r="AJ41" s="94"/>
      <c r="AK41" s="94"/>
      <c r="AL41" s="45"/>
      <c r="AM41" s="94"/>
      <c r="AN41" s="45"/>
      <c r="AO41" s="94"/>
      <c r="AP41" s="94"/>
      <c r="AQ41" s="94"/>
      <c r="AR41" s="94"/>
      <c r="AS41" s="94"/>
      <c r="AT41" s="94"/>
      <c r="AU41" s="94"/>
      <c r="AV41" s="94"/>
      <c r="AW41" s="94"/>
      <c r="AX41" s="95"/>
      <c r="AY41" s="507"/>
      <c r="AZ41" s="94"/>
      <c r="BA41" s="96"/>
      <c r="BB41" s="95"/>
      <c r="BC41" s="95"/>
      <c r="BD41" s="95"/>
      <c r="BE41" s="104"/>
      <c r="BF41" s="46"/>
      <c r="BG41" s="115"/>
      <c r="BH41" s="116"/>
      <c r="BI41" s="117"/>
      <c r="BJ41" s="61"/>
      <c r="BK41" s="116"/>
      <c r="BL41" s="104"/>
      <c r="BM41" s="83"/>
      <c r="BN41" s="110"/>
      <c r="BO41" s="104"/>
      <c r="BP41" s="104"/>
    </row>
    <row r="42" spans="1:68" s="274" customFormat="1" ht="54" customHeight="1" x14ac:dyDescent="0.15">
      <c r="A42" s="379">
        <v>31</v>
      </c>
      <c r="B42" s="226" t="s">
        <v>1411</v>
      </c>
      <c r="C42" s="229" t="s">
        <v>794</v>
      </c>
      <c r="D42" s="228" t="s">
        <v>520</v>
      </c>
      <c r="E42" s="59">
        <v>19.181000000000001</v>
      </c>
      <c r="F42" s="59">
        <v>19.181000000000001</v>
      </c>
      <c r="G42" s="59">
        <v>16.600000000000001</v>
      </c>
      <c r="H42" s="59" t="s">
        <v>1083</v>
      </c>
      <c r="I42" s="238" t="s">
        <v>963</v>
      </c>
      <c r="J42" s="241" t="s">
        <v>1309</v>
      </c>
      <c r="K42" s="59">
        <v>30.39</v>
      </c>
      <c r="L42" s="59">
        <v>26.193999999999999</v>
      </c>
      <c r="M42" s="59">
        <f>L42-K42</f>
        <v>-4.1960000000000015</v>
      </c>
      <c r="N42" s="59">
        <v>-4.1959999999999997</v>
      </c>
      <c r="O42" s="242" t="s">
        <v>961</v>
      </c>
      <c r="P42" s="405" t="s">
        <v>1323</v>
      </c>
      <c r="Q42" s="255"/>
      <c r="R42" s="255" t="s">
        <v>207</v>
      </c>
      <c r="S42" s="256" t="s">
        <v>295</v>
      </c>
      <c r="T42" s="257" t="s">
        <v>239</v>
      </c>
      <c r="U42" s="426">
        <v>30</v>
      </c>
      <c r="V42" s="258" t="str">
        <f t="shared" ref="V42" si="55">IF(AI42="○","○","")</f>
        <v/>
      </c>
      <c r="W42" s="261"/>
      <c r="X42" s="227" t="s">
        <v>407</v>
      </c>
      <c r="Y42" s="227"/>
      <c r="Z42" s="260"/>
      <c r="AA42" s="437"/>
      <c r="AB42" s="435" t="s">
        <v>406</v>
      </c>
      <c r="AC42" s="436"/>
      <c r="AD42" s="435" t="s">
        <v>406</v>
      </c>
      <c r="AE42" s="436"/>
      <c r="AF42" s="437"/>
      <c r="AG42" s="9" t="str">
        <f t="shared" si="0"/>
        <v>生涯学習政策局一般会計</v>
      </c>
      <c r="AH42" s="15"/>
      <c r="AI42" s="53" t="str">
        <f>IF(OR(AJ42="○",AS42="○"),"○","－")</f>
        <v>－</v>
      </c>
      <c r="AJ42" s="53" t="str">
        <f>IF(OR(AO42="○",AP42="○",AQ42="○",AT42="○",AV42="○"),"○","－")</f>
        <v>－</v>
      </c>
      <c r="AK42" s="53" t="str">
        <f>IF(OR(AO42="○",AP42="○",AQ42="○"),"○","－")</f>
        <v>－</v>
      </c>
      <c r="AL42" s="81"/>
      <c r="AM42" s="46" t="str">
        <f>IF(AB42="○","○","－")</f>
        <v>－</v>
      </c>
      <c r="AN42" s="81"/>
      <c r="AO42" s="46" t="str">
        <f>IF(AY42=41730,"○","-")</f>
        <v>-</v>
      </c>
      <c r="AP42" s="46" t="str">
        <f>IF(AZ42=42460,"○","-")</f>
        <v>-</v>
      </c>
      <c r="AQ42" s="46"/>
      <c r="AR42" s="46"/>
      <c r="AS42" s="46"/>
      <c r="AT42" s="46"/>
      <c r="AU42" s="46"/>
      <c r="AV42" s="46"/>
      <c r="AW42" s="46"/>
      <c r="AX42" s="173" t="s">
        <v>387</v>
      </c>
      <c r="AY42" s="10">
        <v>39904</v>
      </c>
      <c r="AZ42" s="173" t="s">
        <v>520</v>
      </c>
      <c r="BA42" s="426" t="str">
        <f t="shared" ref="BA42" si="56">IF(AZ42="未定","未定",YEARFRAC(AY42,AZ42,3))</f>
        <v>未定</v>
      </c>
      <c r="BB42" s="173" t="str">
        <f t="shared" si="28"/>
        <v/>
      </c>
      <c r="BC42" s="173" t="str">
        <f t="shared" si="11"/>
        <v/>
      </c>
      <c r="BD42" s="173" t="str">
        <f t="shared" si="12"/>
        <v/>
      </c>
      <c r="BE42" s="1"/>
      <c r="BF42" s="173">
        <v>1</v>
      </c>
      <c r="BG42" s="115" t="s">
        <v>544</v>
      </c>
      <c r="BH42" s="173"/>
      <c r="BI42" s="118"/>
      <c r="BJ42" s="61"/>
      <c r="BK42" s="173"/>
      <c r="BL42" s="3"/>
      <c r="BM42" s="105"/>
      <c r="BN42" s="153"/>
      <c r="BO42" s="3"/>
      <c r="BP42" s="3"/>
    </row>
    <row r="43" spans="1:68" s="274" customFormat="1" ht="77.25" customHeight="1" x14ac:dyDescent="0.15">
      <c r="A43" s="379">
        <v>32</v>
      </c>
      <c r="B43" s="226" t="s">
        <v>443</v>
      </c>
      <c r="C43" s="229" t="s">
        <v>793</v>
      </c>
      <c r="D43" s="228" t="s">
        <v>520</v>
      </c>
      <c r="E43" s="59">
        <v>26.021999999999998</v>
      </c>
      <c r="F43" s="59">
        <v>26.021999999999998</v>
      </c>
      <c r="G43" s="59">
        <v>21.8</v>
      </c>
      <c r="H43" s="175" t="s">
        <v>1003</v>
      </c>
      <c r="I43" s="238" t="s">
        <v>963</v>
      </c>
      <c r="J43" s="241" t="s">
        <v>1309</v>
      </c>
      <c r="K43" s="59">
        <v>22.033999999999999</v>
      </c>
      <c r="L43" s="59">
        <v>18.033999999999999</v>
      </c>
      <c r="M43" s="59">
        <f>L43-K43</f>
        <v>-4</v>
      </c>
      <c r="N43" s="59">
        <v>-1.0860000000000001</v>
      </c>
      <c r="O43" s="242" t="s">
        <v>961</v>
      </c>
      <c r="P43" s="153" t="s">
        <v>1324</v>
      </c>
      <c r="Q43" s="255"/>
      <c r="R43" s="255" t="s">
        <v>207</v>
      </c>
      <c r="S43" s="256" t="s">
        <v>295</v>
      </c>
      <c r="T43" s="257" t="s">
        <v>239</v>
      </c>
      <c r="U43" s="413" t="s">
        <v>458</v>
      </c>
      <c r="V43" s="258" t="s">
        <v>407</v>
      </c>
      <c r="W43" s="261" t="s">
        <v>409</v>
      </c>
      <c r="X43" s="227" t="s">
        <v>407</v>
      </c>
      <c r="Y43" s="227"/>
      <c r="Z43" s="260"/>
      <c r="AA43" s="437"/>
      <c r="AB43" s="435" t="s">
        <v>406</v>
      </c>
      <c r="AC43" s="436"/>
      <c r="AD43" s="435" t="s">
        <v>406</v>
      </c>
      <c r="AE43" s="436"/>
      <c r="AF43" s="437"/>
      <c r="AG43" s="9" t="str">
        <f t="shared" si="0"/>
        <v>生涯学習政策局一般会計</v>
      </c>
      <c r="AH43" s="15"/>
      <c r="AI43" s="53" t="str">
        <f>IF(OR(AJ43="○",AS43="○"),"○","－")</f>
        <v>○</v>
      </c>
      <c r="AJ43" s="53" t="str">
        <f>IF(OR(AO43="○",AP43="○",AQ43="○",AT43="○",AV43="○"),"○","－")</f>
        <v>○</v>
      </c>
      <c r="AK43" s="53" t="str">
        <f>IF(OR(AO43="○",AP43="○",AQ43="○"),"○","－")</f>
        <v>○</v>
      </c>
      <c r="AL43" s="81"/>
      <c r="AM43" s="46" t="str">
        <f>IF(AB43="○","○","－")</f>
        <v>－</v>
      </c>
      <c r="AN43" s="81"/>
      <c r="AO43" s="46" t="str">
        <f>IF(AY43=41730,"○","-")</f>
        <v>○</v>
      </c>
      <c r="AP43" s="46" t="str">
        <f>IF(AZ43=42460,"○","-")</f>
        <v>-</v>
      </c>
      <c r="AQ43" s="46"/>
      <c r="AR43" s="46"/>
      <c r="AS43" s="46"/>
      <c r="AT43" s="46"/>
      <c r="AU43" s="46"/>
      <c r="AV43" s="46"/>
      <c r="AW43" s="46"/>
      <c r="AX43" s="173"/>
      <c r="AY43" s="10">
        <v>41730</v>
      </c>
      <c r="AZ43" s="173" t="s">
        <v>520</v>
      </c>
      <c r="BA43" s="426" t="str">
        <f t="shared" si="10"/>
        <v>未定</v>
      </c>
      <c r="BB43" s="173" t="str">
        <f t="shared" si="28"/>
        <v>○</v>
      </c>
      <c r="BC43" s="173" t="str">
        <f t="shared" ref="BC43:BC70" si="57">IF(AND(AZ43="未定",AB43="○"),"○","")</f>
        <v/>
      </c>
      <c r="BD43" s="173" t="str">
        <f t="shared" si="12"/>
        <v/>
      </c>
      <c r="BE43" s="1"/>
      <c r="BF43" s="173">
        <v>1</v>
      </c>
      <c r="BG43" s="115" t="s">
        <v>544</v>
      </c>
      <c r="BH43" s="173"/>
      <c r="BI43" s="118"/>
      <c r="BJ43" s="61"/>
      <c r="BK43" s="173"/>
      <c r="BL43" s="3"/>
      <c r="BM43" s="105"/>
      <c r="BN43" s="153"/>
      <c r="BO43" s="3"/>
      <c r="BP43" s="3"/>
    </row>
    <row r="44" spans="1:68" s="273" customFormat="1" ht="21" customHeight="1" x14ac:dyDescent="0.15">
      <c r="A44" s="380" t="s">
        <v>977</v>
      </c>
      <c r="B44" s="230"/>
      <c r="C44" s="505"/>
      <c r="D44" s="506"/>
      <c r="E44" s="88"/>
      <c r="F44" s="91"/>
      <c r="G44" s="90"/>
      <c r="H44" s="90"/>
      <c r="I44" s="243"/>
      <c r="J44" s="90"/>
      <c r="K44" s="88"/>
      <c r="L44" s="89"/>
      <c r="M44" s="89"/>
      <c r="N44" s="90"/>
      <c r="O44" s="245"/>
      <c r="P44" s="110"/>
      <c r="Q44" s="263"/>
      <c r="R44" s="230"/>
      <c r="S44" s="264"/>
      <c r="T44" s="265"/>
      <c r="U44" s="414"/>
      <c r="V44" s="266" t="str">
        <f t="shared" si="8"/>
        <v/>
      </c>
      <c r="W44" s="266"/>
      <c r="X44" s="266"/>
      <c r="Y44" s="266"/>
      <c r="Z44" s="267"/>
      <c r="AA44" s="38"/>
      <c r="AB44" s="92"/>
      <c r="AC44" s="93"/>
      <c r="AD44" s="92"/>
      <c r="AE44" s="93"/>
      <c r="AF44" s="28"/>
      <c r="AG44" s="9" t="str">
        <f t="shared" si="0"/>
        <v/>
      </c>
      <c r="AH44" s="15"/>
      <c r="AI44" s="94"/>
      <c r="AJ44" s="94"/>
      <c r="AK44" s="94"/>
      <c r="AL44" s="45"/>
      <c r="AM44" s="94"/>
      <c r="AN44" s="45"/>
      <c r="AO44" s="94"/>
      <c r="AP44" s="94"/>
      <c r="AQ44" s="94"/>
      <c r="AR44" s="94"/>
      <c r="AS44" s="94"/>
      <c r="AT44" s="94"/>
      <c r="AU44" s="94"/>
      <c r="AV44" s="94"/>
      <c r="AW44" s="94"/>
      <c r="AX44" s="95"/>
      <c r="AY44" s="507"/>
      <c r="AZ44" s="94"/>
      <c r="BA44" s="96"/>
      <c r="BB44" s="95"/>
      <c r="BC44" s="95"/>
      <c r="BD44" s="95"/>
      <c r="BE44" s="104"/>
      <c r="BF44" s="46"/>
      <c r="BG44" s="115"/>
      <c r="BH44" s="116"/>
      <c r="BI44" s="117"/>
      <c r="BJ44" s="61"/>
      <c r="BK44" s="116"/>
      <c r="BL44" s="104"/>
      <c r="BM44" s="83"/>
      <c r="BN44" s="110"/>
      <c r="BO44" s="104"/>
      <c r="BP44" s="104"/>
    </row>
    <row r="45" spans="1:68" s="274" customFormat="1" ht="88.5" customHeight="1" x14ac:dyDescent="0.15">
      <c r="A45" s="379">
        <v>33</v>
      </c>
      <c r="B45" s="226" t="s">
        <v>1412</v>
      </c>
      <c r="C45" s="229" t="s">
        <v>786</v>
      </c>
      <c r="D45" s="228" t="s">
        <v>520</v>
      </c>
      <c r="E45" s="59">
        <v>31.696000000000002</v>
      </c>
      <c r="F45" s="59">
        <v>31.696000000000002</v>
      </c>
      <c r="G45" s="59">
        <v>24.6</v>
      </c>
      <c r="H45" s="175" t="s">
        <v>1004</v>
      </c>
      <c r="I45" s="238" t="s">
        <v>963</v>
      </c>
      <c r="J45" s="241" t="s">
        <v>1309</v>
      </c>
      <c r="K45" s="59">
        <v>21.268000000000001</v>
      </c>
      <c r="L45" s="59">
        <v>19.140999999999998</v>
      </c>
      <c r="M45" s="59">
        <f t="shared" ref="M45:M48" si="58">L45-K45</f>
        <v>-2.1270000000000024</v>
      </c>
      <c r="N45" s="59">
        <v>-2.2730000000000001</v>
      </c>
      <c r="O45" s="242" t="s">
        <v>961</v>
      </c>
      <c r="P45" s="153" t="s">
        <v>1325</v>
      </c>
      <c r="Q45" s="255"/>
      <c r="R45" s="255" t="s">
        <v>207</v>
      </c>
      <c r="S45" s="256" t="s">
        <v>295</v>
      </c>
      <c r="T45" s="257" t="s">
        <v>355</v>
      </c>
      <c r="U45" s="426">
        <v>32</v>
      </c>
      <c r="V45" s="258" t="s">
        <v>407</v>
      </c>
      <c r="W45" s="261" t="s">
        <v>408</v>
      </c>
      <c r="X45" s="227"/>
      <c r="Y45" s="227"/>
      <c r="Z45" s="260"/>
      <c r="AA45" s="437"/>
      <c r="AB45" s="435" t="s">
        <v>406</v>
      </c>
      <c r="AC45" s="436"/>
      <c r="AD45" s="435" t="s">
        <v>406</v>
      </c>
      <c r="AE45" s="436"/>
      <c r="AF45" s="437"/>
      <c r="AG45" s="9" t="str">
        <f t="shared" si="0"/>
        <v>生涯学習政策局一般会計</v>
      </c>
      <c r="AH45" s="15"/>
      <c r="AI45" s="53" t="str">
        <f t="shared" ref="AI45:AI48" si="59">IF(OR(AJ45="○",AS45="○"),"○","－")</f>
        <v>－</v>
      </c>
      <c r="AJ45" s="53" t="str">
        <f t="shared" ref="AJ45:AJ48" si="60">IF(OR(AO45="○",AP45="○",AQ45="○",AT45="○",AV45="○"),"○","－")</f>
        <v>－</v>
      </c>
      <c r="AK45" s="53" t="str">
        <f t="shared" ref="AK45:AK48" si="61">IF(OR(AO45="○",AP45="○",AQ45="○"),"○","－")</f>
        <v>－</v>
      </c>
      <c r="AL45" s="81"/>
      <c r="AM45" s="46" t="str">
        <f t="shared" ref="AM45:AM48" si="62">IF(AB45="○","○","－")</f>
        <v>－</v>
      </c>
      <c r="AN45" s="81"/>
      <c r="AO45" s="46" t="str">
        <f t="shared" ref="AO45:AO48" si="63">IF(AY45=41730,"○","-")</f>
        <v>-</v>
      </c>
      <c r="AP45" s="46" t="str">
        <f t="shared" ref="AP45:AP48" si="64">IF(AZ45=42460,"○","-")</f>
        <v>-</v>
      </c>
      <c r="AQ45" s="46"/>
      <c r="AR45" s="46" t="s">
        <v>740</v>
      </c>
      <c r="AS45" s="46"/>
      <c r="AT45" s="46"/>
      <c r="AU45" s="46"/>
      <c r="AV45" s="46"/>
      <c r="AW45" s="46"/>
      <c r="AX45" s="173" t="s">
        <v>387</v>
      </c>
      <c r="AY45" s="10">
        <v>39539</v>
      </c>
      <c r="AZ45" s="173" t="s">
        <v>520</v>
      </c>
      <c r="BA45" s="426" t="str">
        <f t="shared" si="10"/>
        <v>未定</v>
      </c>
      <c r="BB45" s="173" t="str">
        <f t="shared" si="28"/>
        <v>○</v>
      </c>
      <c r="BC45" s="173" t="str">
        <f t="shared" si="57"/>
        <v/>
      </c>
      <c r="BD45" s="173" t="str">
        <f t="shared" si="12"/>
        <v/>
      </c>
      <c r="BE45" s="1"/>
      <c r="BF45" s="173">
        <v>1</v>
      </c>
      <c r="BG45" s="115" t="s">
        <v>545</v>
      </c>
      <c r="BH45" s="173"/>
      <c r="BI45" s="118"/>
      <c r="BJ45" s="61"/>
      <c r="BK45" s="173"/>
      <c r="BL45" s="3"/>
      <c r="BM45" s="105"/>
      <c r="BN45" s="153"/>
      <c r="BO45" s="3"/>
      <c r="BP45" s="3"/>
    </row>
    <row r="46" spans="1:68" s="274" customFormat="1" ht="88.5" customHeight="1" x14ac:dyDescent="0.15">
      <c r="A46" s="379">
        <v>34</v>
      </c>
      <c r="B46" s="226" t="s">
        <v>480</v>
      </c>
      <c r="C46" s="229" t="s">
        <v>793</v>
      </c>
      <c r="D46" s="228" t="s">
        <v>520</v>
      </c>
      <c r="E46" s="59">
        <v>287.65499999999997</v>
      </c>
      <c r="F46" s="59">
        <v>287.65499999999997</v>
      </c>
      <c r="G46" s="59">
        <v>282.2</v>
      </c>
      <c r="H46" s="175" t="s">
        <v>1005</v>
      </c>
      <c r="I46" s="238" t="s">
        <v>963</v>
      </c>
      <c r="J46" s="241" t="s">
        <v>1326</v>
      </c>
      <c r="K46" s="59">
        <v>106.59099999999999</v>
      </c>
      <c r="L46" s="59">
        <v>173.41900000000001</v>
      </c>
      <c r="M46" s="59">
        <f t="shared" si="58"/>
        <v>66.828000000000017</v>
      </c>
      <c r="N46" s="59">
        <v>0</v>
      </c>
      <c r="O46" s="242" t="s">
        <v>960</v>
      </c>
      <c r="P46" s="153" t="s">
        <v>1327</v>
      </c>
      <c r="Q46" s="255"/>
      <c r="R46" s="255" t="s">
        <v>62</v>
      </c>
      <c r="S46" s="256" t="s">
        <v>295</v>
      </c>
      <c r="T46" s="257" t="s">
        <v>355</v>
      </c>
      <c r="U46" s="413" t="s">
        <v>664</v>
      </c>
      <c r="V46" s="258" t="s">
        <v>407</v>
      </c>
      <c r="W46" s="261" t="s">
        <v>409</v>
      </c>
      <c r="X46" s="227" t="s">
        <v>407</v>
      </c>
      <c r="Y46" s="227"/>
      <c r="Z46" s="260"/>
      <c r="AA46" s="437"/>
      <c r="AB46" s="435"/>
      <c r="AC46" s="436"/>
      <c r="AD46" s="435"/>
      <c r="AE46" s="436"/>
      <c r="AF46" s="437"/>
      <c r="AG46" s="9" t="str">
        <f t="shared" si="0"/>
        <v>生涯学習政策局一般会計</v>
      </c>
      <c r="AH46" s="15"/>
      <c r="AI46" s="53" t="str">
        <f t="shared" si="59"/>
        <v>○</v>
      </c>
      <c r="AJ46" s="53" t="str">
        <f t="shared" si="60"/>
        <v>○</v>
      </c>
      <c r="AK46" s="53" t="str">
        <f t="shared" si="61"/>
        <v>○</v>
      </c>
      <c r="AL46" s="81"/>
      <c r="AM46" s="46" t="str">
        <f t="shared" si="62"/>
        <v>－</v>
      </c>
      <c r="AN46" s="81"/>
      <c r="AO46" s="46" t="str">
        <f t="shared" si="63"/>
        <v>○</v>
      </c>
      <c r="AP46" s="46" t="str">
        <f t="shared" si="64"/>
        <v>-</v>
      </c>
      <c r="AQ46" s="46"/>
      <c r="AR46" s="46" t="s">
        <v>407</v>
      </c>
      <c r="AS46" s="46" t="s">
        <v>407</v>
      </c>
      <c r="AT46" s="46"/>
      <c r="AU46" s="46"/>
      <c r="AV46" s="46"/>
      <c r="AW46" s="46"/>
      <c r="AX46" s="173"/>
      <c r="AY46" s="10">
        <v>41730</v>
      </c>
      <c r="AZ46" s="173" t="s">
        <v>520</v>
      </c>
      <c r="BA46" s="426" t="str">
        <f t="shared" ref="BA46" si="65">IF(AZ46="未定","未定",YEARFRAC(AY46,AZ46,3))</f>
        <v>未定</v>
      </c>
      <c r="BB46" s="173" t="str">
        <f t="shared" si="28"/>
        <v>○</v>
      </c>
      <c r="BC46" s="173" t="str">
        <f t="shared" ref="BC46" si="66">IF(AND(AZ46="未定",AB46="○"),"○","")</f>
        <v/>
      </c>
      <c r="BD46" s="173" t="str">
        <f t="shared" si="12"/>
        <v/>
      </c>
      <c r="BE46" s="1"/>
      <c r="BF46" s="173">
        <v>1</v>
      </c>
      <c r="BG46" s="115" t="s">
        <v>545</v>
      </c>
      <c r="BH46" s="173"/>
      <c r="BI46" s="118"/>
      <c r="BJ46" s="61"/>
      <c r="BK46" s="173"/>
      <c r="BL46" s="3"/>
      <c r="BM46" s="105"/>
      <c r="BN46" s="153"/>
      <c r="BO46" s="3"/>
      <c r="BP46" s="3"/>
    </row>
    <row r="47" spans="1:68" s="274" customFormat="1" ht="83.25" customHeight="1" x14ac:dyDescent="0.15">
      <c r="A47" s="379">
        <v>35</v>
      </c>
      <c r="B47" s="226" t="s">
        <v>491</v>
      </c>
      <c r="C47" s="229" t="s">
        <v>793</v>
      </c>
      <c r="D47" s="228" t="s">
        <v>854</v>
      </c>
      <c r="E47" s="59">
        <v>122.274</v>
      </c>
      <c r="F47" s="59">
        <v>122.274</v>
      </c>
      <c r="G47" s="59">
        <v>92</v>
      </c>
      <c r="H47" s="175" t="s">
        <v>1006</v>
      </c>
      <c r="I47" s="238" t="s">
        <v>963</v>
      </c>
      <c r="J47" s="241" t="s">
        <v>1309</v>
      </c>
      <c r="K47" s="59">
        <v>107.253</v>
      </c>
      <c r="L47" s="59">
        <v>126.357</v>
      </c>
      <c r="M47" s="59">
        <f t="shared" si="58"/>
        <v>19.103999999999999</v>
      </c>
      <c r="N47" s="59">
        <v>-8.8629999999999995</v>
      </c>
      <c r="O47" s="242" t="s">
        <v>961</v>
      </c>
      <c r="P47" s="153" t="s">
        <v>1328</v>
      </c>
      <c r="Q47" s="255"/>
      <c r="R47" s="255" t="s">
        <v>62</v>
      </c>
      <c r="S47" s="256" t="s">
        <v>295</v>
      </c>
      <c r="T47" s="257" t="s">
        <v>355</v>
      </c>
      <c r="U47" s="413" t="s">
        <v>665</v>
      </c>
      <c r="V47" s="258" t="s">
        <v>407</v>
      </c>
      <c r="W47" s="261" t="s">
        <v>409</v>
      </c>
      <c r="X47" s="227"/>
      <c r="Y47" s="227"/>
      <c r="Z47" s="260"/>
      <c r="AA47" s="437"/>
      <c r="AB47" s="435"/>
      <c r="AC47" s="436"/>
      <c r="AD47" s="435"/>
      <c r="AE47" s="436"/>
      <c r="AF47" s="437"/>
      <c r="AG47" s="9" t="str">
        <f t="shared" si="0"/>
        <v>生涯学習政策局一般会計</v>
      </c>
      <c r="AH47" s="15"/>
      <c r="AI47" s="53" t="str">
        <f t="shared" si="59"/>
        <v>○</v>
      </c>
      <c r="AJ47" s="53" t="str">
        <f t="shared" si="60"/>
        <v>○</v>
      </c>
      <c r="AK47" s="53" t="str">
        <f t="shared" si="61"/>
        <v>○</v>
      </c>
      <c r="AL47" s="81"/>
      <c r="AM47" s="46" t="str">
        <f t="shared" si="62"/>
        <v>－</v>
      </c>
      <c r="AN47" s="81"/>
      <c r="AO47" s="46" t="str">
        <f t="shared" si="63"/>
        <v>○</v>
      </c>
      <c r="AP47" s="46" t="str">
        <f t="shared" si="64"/>
        <v>-</v>
      </c>
      <c r="AQ47" s="46"/>
      <c r="AR47" s="46" t="s">
        <v>407</v>
      </c>
      <c r="AS47" s="46" t="s">
        <v>407</v>
      </c>
      <c r="AT47" s="46"/>
      <c r="AU47" s="46"/>
      <c r="AV47" s="46"/>
      <c r="AW47" s="46"/>
      <c r="AX47" s="173"/>
      <c r="AY47" s="10">
        <v>41730</v>
      </c>
      <c r="AZ47" s="508">
        <v>42825</v>
      </c>
      <c r="BA47" s="426">
        <f t="shared" si="10"/>
        <v>3</v>
      </c>
      <c r="BB47" s="173" t="str">
        <f t="shared" si="28"/>
        <v/>
      </c>
      <c r="BC47" s="173" t="str">
        <f t="shared" si="57"/>
        <v/>
      </c>
      <c r="BD47" s="173" t="str">
        <f t="shared" si="12"/>
        <v/>
      </c>
      <c r="BE47" s="1"/>
      <c r="BF47" s="173">
        <v>1</v>
      </c>
      <c r="BG47" s="115" t="s">
        <v>545</v>
      </c>
      <c r="BH47" s="173"/>
      <c r="BI47" s="118"/>
      <c r="BJ47" s="61"/>
      <c r="BK47" s="173"/>
      <c r="BL47" s="3"/>
      <c r="BM47" s="105"/>
      <c r="BN47" s="153"/>
      <c r="BO47" s="3"/>
      <c r="BP47" s="3"/>
    </row>
    <row r="48" spans="1:68" s="274" customFormat="1" ht="54" customHeight="1" x14ac:dyDescent="0.15">
      <c r="A48" s="379">
        <v>36</v>
      </c>
      <c r="B48" s="226" t="s">
        <v>1618</v>
      </c>
      <c r="C48" s="229" t="s">
        <v>782</v>
      </c>
      <c r="D48" s="228" t="s">
        <v>520</v>
      </c>
      <c r="E48" s="59">
        <v>175.07599999999999</v>
      </c>
      <c r="F48" s="59">
        <v>175.07599999999999</v>
      </c>
      <c r="G48" s="59">
        <v>174.5</v>
      </c>
      <c r="H48" s="59" t="s">
        <v>1083</v>
      </c>
      <c r="I48" s="238" t="s">
        <v>963</v>
      </c>
      <c r="J48" s="241" t="s">
        <v>1329</v>
      </c>
      <c r="K48" s="59">
        <v>170.04499999999999</v>
      </c>
      <c r="L48" s="59">
        <v>176.66900000000001</v>
      </c>
      <c r="M48" s="59">
        <f t="shared" si="58"/>
        <v>6.6240000000000236</v>
      </c>
      <c r="N48" s="62"/>
      <c r="O48" s="242" t="s">
        <v>960</v>
      </c>
      <c r="P48" s="405" t="s">
        <v>1523</v>
      </c>
      <c r="Q48" s="255"/>
      <c r="R48" s="255" t="s">
        <v>164</v>
      </c>
      <c r="S48" s="256" t="s">
        <v>295</v>
      </c>
      <c r="T48" s="257" t="s">
        <v>116</v>
      </c>
      <c r="U48" s="426">
        <v>35</v>
      </c>
      <c r="V48" s="258" t="str">
        <f t="shared" si="8"/>
        <v/>
      </c>
      <c r="W48" s="261" t="s">
        <v>603</v>
      </c>
      <c r="X48" s="227"/>
      <c r="Y48" s="227"/>
      <c r="Z48" s="260"/>
      <c r="AA48" s="437"/>
      <c r="AB48" s="435" t="s">
        <v>407</v>
      </c>
      <c r="AC48" s="436" t="s">
        <v>408</v>
      </c>
      <c r="AD48" s="435"/>
      <c r="AE48" s="436"/>
      <c r="AF48" s="437"/>
      <c r="AG48" s="9" t="str">
        <f t="shared" si="0"/>
        <v>国立教育政策研究所一般会計</v>
      </c>
      <c r="AH48" s="15"/>
      <c r="AI48" s="53" t="str">
        <f t="shared" si="59"/>
        <v>－</v>
      </c>
      <c r="AJ48" s="53" t="str">
        <f t="shared" si="60"/>
        <v>－</v>
      </c>
      <c r="AK48" s="53" t="str">
        <f t="shared" si="61"/>
        <v>－</v>
      </c>
      <c r="AL48" s="81"/>
      <c r="AM48" s="46" t="str">
        <f t="shared" si="62"/>
        <v>○</v>
      </c>
      <c r="AN48" s="81"/>
      <c r="AO48" s="46" t="str">
        <f t="shared" si="63"/>
        <v>-</v>
      </c>
      <c r="AP48" s="46" t="str">
        <f t="shared" si="64"/>
        <v>-</v>
      </c>
      <c r="AQ48" s="46"/>
      <c r="AR48" s="46" t="s">
        <v>407</v>
      </c>
      <c r="AS48" s="46"/>
      <c r="AT48" s="46"/>
      <c r="AU48" s="46"/>
      <c r="AV48" s="46"/>
      <c r="AW48" s="46"/>
      <c r="AX48" s="173" t="s">
        <v>387</v>
      </c>
      <c r="AY48" s="10">
        <v>36982</v>
      </c>
      <c r="AZ48" s="173" t="s">
        <v>520</v>
      </c>
      <c r="BA48" s="426" t="str">
        <f t="shared" si="10"/>
        <v>未定</v>
      </c>
      <c r="BB48" s="173" t="str">
        <f t="shared" si="28"/>
        <v>○</v>
      </c>
      <c r="BC48" s="173" t="str">
        <f t="shared" si="57"/>
        <v>○</v>
      </c>
      <c r="BD48" s="173" t="str">
        <f t="shared" si="12"/>
        <v/>
      </c>
      <c r="BE48" s="1"/>
      <c r="BF48" s="173">
        <v>1</v>
      </c>
      <c r="BG48" s="115" t="s">
        <v>545</v>
      </c>
      <c r="BH48" s="173"/>
      <c r="BI48" s="118"/>
      <c r="BJ48" s="61"/>
      <c r="BK48" s="173"/>
      <c r="BL48" s="3"/>
      <c r="BM48" s="105"/>
      <c r="BN48" s="153"/>
      <c r="BO48" s="3"/>
      <c r="BP48" s="3"/>
    </row>
    <row r="49" spans="1:68" s="273" customFormat="1" ht="21" customHeight="1" x14ac:dyDescent="0.15">
      <c r="A49" s="380" t="s">
        <v>611</v>
      </c>
      <c r="B49" s="230"/>
      <c r="C49" s="505"/>
      <c r="D49" s="506"/>
      <c r="E49" s="88"/>
      <c r="F49" s="91"/>
      <c r="G49" s="90"/>
      <c r="H49" s="90"/>
      <c r="I49" s="243"/>
      <c r="J49" s="90"/>
      <c r="K49" s="88"/>
      <c r="L49" s="89"/>
      <c r="M49" s="89"/>
      <c r="N49" s="90"/>
      <c r="O49" s="245"/>
      <c r="P49" s="110"/>
      <c r="Q49" s="263"/>
      <c r="R49" s="230"/>
      <c r="S49" s="264"/>
      <c r="T49" s="265"/>
      <c r="U49" s="414"/>
      <c r="V49" s="266" t="str">
        <f t="shared" si="8"/>
        <v/>
      </c>
      <c r="W49" s="266"/>
      <c r="X49" s="266"/>
      <c r="Y49" s="266"/>
      <c r="Z49" s="267"/>
      <c r="AA49" s="38"/>
      <c r="AB49" s="92"/>
      <c r="AC49" s="93"/>
      <c r="AD49" s="92"/>
      <c r="AE49" s="93"/>
      <c r="AF49" s="28"/>
      <c r="AG49" s="9" t="str">
        <f t="shared" si="0"/>
        <v/>
      </c>
      <c r="AH49" s="15"/>
      <c r="AI49" s="94"/>
      <c r="AJ49" s="94"/>
      <c r="AK49" s="94"/>
      <c r="AL49" s="45"/>
      <c r="AM49" s="94"/>
      <c r="AN49" s="45"/>
      <c r="AO49" s="94"/>
      <c r="AP49" s="94"/>
      <c r="AQ49" s="94"/>
      <c r="AR49" s="94"/>
      <c r="AS49" s="94"/>
      <c r="AT49" s="94"/>
      <c r="AU49" s="94"/>
      <c r="AV49" s="94"/>
      <c r="AW49" s="94"/>
      <c r="AX49" s="95"/>
      <c r="AY49" s="507"/>
      <c r="AZ49" s="94"/>
      <c r="BA49" s="96"/>
      <c r="BB49" s="95"/>
      <c r="BC49" s="95"/>
      <c r="BD49" s="95"/>
      <c r="BE49" s="104"/>
      <c r="BF49" s="46"/>
      <c r="BG49" s="115"/>
      <c r="BH49" s="116"/>
      <c r="BI49" s="117"/>
      <c r="BJ49" s="61"/>
      <c r="BK49" s="116"/>
      <c r="BL49" s="104"/>
      <c r="BM49" s="83"/>
      <c r="BN49" s="110"/>
      <c r="BO49" s="104"/>
      <c r="BP49" s="104"/>
    </row>
    <row r="50" spans="1:68" s="274" customFormat="1" ht="54" customHeight="1" x14ac:dyDescent="0.15">
      <c r="A50" s="379">
        <v>37</v>
      </c>
      <c r="B50" s="226" t="s">
        <v>1413</v>
      </c>
      <c r="C50" s="229" t="s">
        <v>797</v>
      </c>
      <c r="D50" s="228" t="s">
        <v>520</v>
      </c>
      <c r="E50" s="59">
        <v>75.478999999999999</v>
      </c>
      <c r="F50" s="59">
        <v>75.478999999999999</v>
      </c>
      <c r="G50" s="59">
        <v>66</v>
      </c>
      <c r="H50" s="59" t="s">
        <v>1083</v>
      </c>
      <c r="I50" s="238" t="s">
        <v>963</v>
      </c>
      <c r="J50" s="241" t="s">
        <v>1127</v>
      </c>
      <c r="K50" s="59">
        <v>75.445999999999998</v>
      </c>
      <c r="L50" s="59">
        <v>98.625</v>
      </c>
      <c r="M50" s="59">
        <f t="shared" ref="M50:M72" si="67">L50-K50</f>
        <v>23.179000000000002</v>
      </c>
      <c r="N50" s="59">
        <v>-1.82</v>
      </c>
      <c r="O50" s="242" t="s">
        <v>961</v>
      </c>
      <c r="P50" s="153" t="s">
        <v>1219</v>
      </c>
      <c r="Q50" s="255"/>
      <c r="R50" s="255" t="s">
        <v>236</v>
      </c>
      <c r="S50" s="256" t="s">
        <v>295</v>
      </c>
      <c r="T50" s="257" t="s">
        <v>344</v>
      </c>
      <c r="U50" s="426">
        <v>36</v>
      </c>
      <c r="V50" s="258" t="str">
        <f t="shared" si="8"/>
        <v/>
      </c>
      <c r="W50" s="261"/>
      <c r="X50" s="227" t="s">
        <v>387</v>
      </c>
      <c r="Y50" s="227"/>
      <c r="Z50" s="260"/>
      <c r="AA50" s="437"/>
      <c r="AB50" s="435" t="s">
        <v>406</v>
      </c>
      <c r="AC50" s="436"/>
      <c r="AD50" s="435" t="s">
        <v>406</v>
      </c>
      <c r="AE50" s="436"/>
      <c r="AF50" s="437"/>
      <c r="AG50" s="9" t="str">
        <f t="shared" si="0"/>
        <v>初等中等教育局一般会計</v>
      </c>
      <c r="AH50" s="15"/>
      <c r="AI50" s="53" t="str">
        <f t="shared" ref="AI50:AI72" si="68">IF(OR(AJ50="○",AS50="○"),"○","－")</f>
        <v>－</v>
      </c>
      <c r="AJ50" s="53" t="str">
        <f t="shared" ref="AJ50:AJ72" si="69">IF(OR(AO50="○",AP50="○",AQ50="○",AT50="○",AV50="○"),"○","－")</f>
        <v>－</v>
      </c>
      <c r="AK50" s="53" t="str">
        <f t="shared" ref="AK50:AK72" si="70">IF(OR(AO50="○",AP50="○",AQ50="○"),"○","－")</f>
        <v>－</v>
      </c>
      <c r="AL50" s="81"/>
      <c r="AM50" s="46" t="str">
        <f t="shared" ref="AM50:AM72" si="71">IF(AB50="○","○","－")</f>
        <v>－</v>
      </c>
      <c r="AN50" s="81"/>
      <c r="AO50" s="46" t="str">
        <f t="shared" ref="AO50:AO72" si="72">IF(AY50=41730,"○","-")</f>
        <v>-</v>
      </c>
      <c r="AP50" s="46" t="str">
        <f t="shared" ref="AP50:AP72" si="73">IF(AZ50=42460,"○","-")</f>
        <v>-</v>
      </c>
      <c r="AQ50" s="46"/>
      <c r="AR50" s="46"/>
      <c r="AS50" s="46"/>
      <c r="AT50" s="46"/>
      <c r="AU50" s="46"/>
      <c r="AV50" s="46"/>
      <c r="AW50" s="46"/>
      <c r="AX50" s="173" t="s">
        <v>387</v>
      </c>
      <c r="AY50" s="10">
        <v>27851</v>
      </c>
      <c r="AZ50" s="173" t="s">
        <v>520</v>
      </c>
      <c r="BA50" s="426" t="str">
        <f t="shared" si="10"/>
        <v>未定</v>
      </c>
      <c r="BB50" s="173" t="str">
        <f t="shared" si="28"/>
        <v/>
      </c>
      <c r="BC50" s="173" t="str">
        <f t="shared" si="57"/>
        <v/>
      </c>
      <c r="BD50" s="173" t="str">
        <f t="shared" si="12"/>
        <v/>
      </c>
      <c r="BE50" s="1"/>
      <c r="BF50" s="173">
        <v>1</v>
      </c>
      <c r="BG50" s="115" t="s">
        <v>546</v>
      </c>
      <c r="BH50" s="173"/>
      <c r="BI50" s="118"/>
      <c r="BJ50" s="61"/>
      <c r="BK50" s="173"/>
      <c r="BL50" s="3"/>
      <c r="BM50" s="105"/>
      <c r="BN50" s="153"/>
      <c r="BO50" s="3"/>
      <c r="BP50" s="3"/>
    </row>
    <row r="51" spans="1:68" s="274" customFormat="1" ht="54" customHeight="1" x14ac:dyDescent="0.15">
      <c r="A51" s="379">
        <v>38</v>
      </c>
      <c r="B51" s="226" t="s">
        <v>214</v>
      </c>
      <c r="C51" s="229" t="s">
        <v>796</v>
      </c>
      <c r="D51" s="228" t="s">
        <v>793</v>
      </c>
      <c r="E51" s="59">
        <v>44.057000000000002</v>
      </c>
      <c r="F51" s="59">
        <v>44.057000000000002</v>
      </c>
      <c r="G51" s="59">
        <v>27</v>
      </c>
      <c r="H51" s="59" t="s">
        <v>1083</v>
      </c>
      <c r="I51" s="238" t="s">
        <v>964</v>
      </c>
      <c r="J51" s="241" t="s">
        <v>1212</v>
      </c>
      <c r="K51" s="59">
        <v>0</v>
      </c>
      <c r="L51" s="59">
        <v>0</v>
      </c>
      <c r="M51" s="59">
        <f t="shared" si="67"/>
        <v>0</v>
      </c>
      <c r="N51" s="59"/>
      <c r="O51" s="242" t="s">
        <v>962</v>
      </c>
      <c r="P51" s="153"/>
      <c r="Q51" s="255"/>
      <c r="R51" s="255" t="s">
        <v>236</v>
      </c>
      <c r="S51" s="256" t="s">
        <v>295</v>
      </c>
      <c r="T51" s="257" t="s">
        <v>344</v>
      </c>
      <c r="U51" s="426">
        <v>37</v>
      </c>
      <c r="V51" s="258" t="str">
        <f t="shared" si="8"/>
        <v/>
      </c>
      <c r="W51" s="261"/>
      <c r="X51" s="227" t="s">
        <v>387</v>
      </c>
      <c r="Y51" s="227"/>
      <c r="Z51" s="260"/>
      <c r="AA51" s="437"/>
      <c r="AB51" s="435" t="s">
        <v>406</v>
      </c>
      <c r="AC51" s="436"/>
      <c r="AD51" s="435" t="s">
        <v>406</v>
      </c>
      <c r="AE51" s="436"/>
      <c r="AF51" s="437"/>
      <c r="AG51" s="9" t="str">
        <f t="shared" si="0"/>
        <v>初等中等教育局一般会計</v>
      </c>
      <c r="AH51" s="15"/>
      <c r="AI51" s="53" t="str">
        <f t="shared" si="68"/>
        <v>－</v>
      </c>
      <c r="AJ51" s="53" t="str">
        <f t="shared" si="69"/>
        <v>－</v>
      </c>
      <c r="AK51" s="53" t="str">
        <f t="shared" si="70"/>
        <v>－</v>
      </c>
      <c r="AL51" s="81"/>
      <c r="AM51" s="46" t="str">
        <f t="shared" si="71"/>
        <v>－</v>
      </c>
      <c r="AN51" s="81"/>
      <c r="AO51" s="46" t="str">
        <f t="shared" si="72"/>
        <v>-</v>
      </c>
      <c r="AP51" s="46" t="str">
        <f t="shared" si="73"/>
        <v>-</v>
      </c>
      <c r="AQ51" s="46"/>
      <c r="AR51" s="46"/>
      <c r="AS51" s="46"/>
      <c r="AT51" s="46"/>
      <c r="AU51" s="46"/>
      <c r="AV51" s="46"/>
      <c r="AW51" s="46"/>
      <c r="AX51" s="173"/>
      <c r="AY51" s="10">
        <v>40269</v>
      </c>
      <c r="AZ51" s="10">
        <v>42094</v>
      </c>
      <c r="BA51" s="426">
        <f t="shared" si="10"/>
        <v>5</v>
      </c>
      <c r="BB51" s="173" t="str">
        <f t="shared" si="28"/>
        <v/>
      </c>
      <c r="BC51" s="173" t="str">
        <f t="shared" si="57"/>
        <v/>
      </c>
      <c r="BD51" s="173" t="str">
        <f t="shared" si="12"/>
        <v/>
      </c>
      <c r="BE51" s="1"/>
      <c r="BF51" s="173">
        <v>1</v>
      </c>
      <c r="BG51" s="115" t="s">
        <v>546</v>
      </c>
      <c r="BH51" s="173"/>
      <c r="BI51" s="118"/>
      <c r="BJ51" s="61"/>
      <c r="BK51" s="173"/>
      <c r="BL51" s="1"/>
      <c r="BM51" s="105"/>
      <c r="BN51" s="153"/>
      <c r="BO51" s="1"/>
      <c r="BP51" s="1"/>
    </row>
    <row r="52" spans="1:68" s="274" customFormat="1" ht="54" customHeight="1" x14ac:dyDescent="0.15">
      <c r="A52" s="379">
        <v>39</v>
      </c>
      <c r="B52" s="226" t="s">
        <v>488</v>
      </c>
      <c r="C52" s="229" t="s">
        <v>796</v>
      </c>
      <c r="D52" s="228" t="s">
        <v>793</v>
      </c>
      <c r="E52" s="59">
        <v>26.878</v>
      </c>
      <c r="F52" s="59">
        <v>26.878</v>
      </c>
      <c r="G52" s="59">
        <v>25</v>
      </c>
      <c r="H52" s="59" t="s">
        <v>1083</v>
      </c>
      <c r="I52" s="238" t="s">
        <v>964</v>
      </c>
      <c r="J52" s="241" t="s">
        <v>1212</v>
      </c>
      <c r="K52" s="59">
        <v>0</v>
      </c>
      <c r="L52" s="59">
        <v>0</v>
      </c>
      <c r="M52" s="59">
        <f t="shared" si="67"/>
        <v>0</v>
      </c>
      <c r="N52" s="59"/>
      <c r="O52" s="242" t="s">
        <v>962</v>
      </c>
      <c r="P52" s="153"/>
      <c r="Q52" s="255"/>
      <c r="R52" s="255" t="s">
        <v>236</v>
      </c>
      <c r="S52" s="256" t="s">
        <v>295</v>
      </c>
      <c r="T52" s="257" t="s">
        <v>344</v>
      </c>
      <c r="U52" s="426">
        <v>38</v>
      </c>
      <c r="V52" s="258" t="str">
        <f t="shared" si="8"/>
        <v/>
      </c>
      <c r="W52" s="261"/>
      <c r="X52" s="227" t="s">
        <v>387</v>
      </c>
      <c r="Y52" s="227"/>
      <c r="Z52" s="260"/>
      <c r="AA52" s="437"/>
      <c r="AB52" s="435" t="s">
        <v>406</v>
      </c>
      <c r="AC52" s="436"/>
      <c r="AD52" s="435" t="s">
        <v>406</v>
      </c>
      <c r="AE52" s="436"/>
      <c r="AF52" s="437"/>
      <c r="AG52" s="9" t="str">
        <f t="shared" si="0"/>
        <v>初等中等教育局一般会計</v>
      </c>
      <c r="AH52" s="15"/>
      <c r="AI52" s="53" t="str">
        <f t="shared" si="68"/>
        <v>－</v>
      </c>
      <c r="AJ52" s="53" t="str">
        <f t="shared" si="69"/>
        <v>－</v>
      </c>
      <c r="AK52" s="53" t="str">
        <f t="shared" si="70"/>
        <v>－</v>
      </c>
      <c r="AL52" s="81"/>
      <c r="AM52" s="46" t="str">
        <f t="shared" si="71"/>
        <v>－</v>
      </c>
      <c r="AN52" s="81"/>
      <c r="AO52" s="46" t="str">
        <f t="shared" si="72"/>
        <v>-</v>
      </c>
      <c r="AP52" s="46" t="str">
        <f t="shared" si="73"/>
        <v>-</v>
      </c>
      <c r="AQ52" s="46"/>
      <c r="AR52" s="46"/>
      <c r="AS52" s="46"/>
      <c r="AT52" s="46"/>
      <c r="AU52" s="46"/>
      <c r="AV52" s="46"/>
      <c r="AW52" s="46"/>
      <c r="AX52" s="173"/>
      <c r="AY52" s="10">
        <v>40269</v>
      </c>
      <c r="AZ52" s="10">
        <v>42094</v>
      </c>
      <c r="BA52" s="426">
        <f t="shared" si="10"/>
        <v>5</v>
      </c>
      <c r="BB52" s="173" t="str">
        <f t="shared" si="28"/>
        <v/>
      </c>
      <c r="BC52" s="173" t="str">
        <f t="shared" si="57"/>
        <v/>
      </c>
      <c r="BD52" s="173" t="str">
        <f t="shared" si="12"/>
        <v/>
      </c>
      <c r="BE52" s="1"/>
      <c r="BF52" s="173">
        <v>1</v>
      </c>
      <c r="BG52" s="115" t="s">
        <v>546</v>
      </c>
      <c r="BH52" s="173"/>
      <c r="BI52" s="118"/>
      <c r="BJ52" s="61"/>
      <c r="BK52" s="173"/>
      <c r="BL52" s="1"/>
      <c r="BM52" s="105"/>
      <c r="BN52" s="153"/>
      <c r="BO52" s="1"/>
      <c r="BP52" s="1"/>
    </row>
    <row r="53" spans="1:68" s="274" customFormat="1" ht="54" customHeight="1" x14ac:dyDescent="0.15">
      <c r="A53" s="379">
        <v>40</v>
      </c>
      <c r="B53" s="226" t="s">
        <v>1414</v>
      </c>
      <c r="C53" s="229" t="s">
        <v>798</v>
      </c>
      <c r="D53" s="228" t="s">
        <v>520</v>
      </c>
      <c r="E53" s="59">
        <v>5185.0709999999999</v>
      </c>
      <c r="F53" s="59">
        <v>5185.0709999999999</v>
      </c>
      <c r="G53" s="59">
        <v>5146</v>
      </c>
      <c r="H53" s="59" t="s">
        <v>1083</v>
      </c>
      <c r="I53" s="238" t="s">
        <v>963</v>
      </c>
      <c r="J53" s="241" t="s">
        <v>1127</v>
      </c>
      <c r="K53" s="59">
        <v>5127.1719999999996</v>
      </c>
      <c r="L53" s="59">
        <v>5036.2299999999996</v>
      </c>
      <c r="M53" s="59">
        <f t="shared" si="67"/>
        <v>-90.942000000000007</v>
      </c>
      <c r="N53" s="59">
        <v>-90.941999999999993</v>
      </c>
      <c r="O53" s="242" t="s">
        <v>961</v>
      </c>
      <c r="P53" s="153" t="s">
        <v>1220</v>
      </c>
      <c r="Q53" s="255"/>
      <c r="R53" s="255" t="s">
        <v>236</v>
      </c>
      <c r="S53" s="256" t="s">
        <v>295</v>
      </c>
      <c r="T53" s="257" t="s">
        <v>344</v>
      </c>
      <c r="U53" s="426">
        <v>39</v>
      </c>
      <c r="V53" s="258" t="str">
        <f t="shared" si="8"/>
        <v/>
      </c>
      <c r="W53" s="261"/>
      <c r="X53" s="227" t="s">
        <v>387</v>
      </c>
      <c r="Y53" s="227"/>
      <c r="Z53" s="260"/>
      <c r="AA53" s="437"/>
      <c r="AB53" s="435" t="s">
        <v>406</v>
      </c>
      <c r="AC53" s="436"/>
      <c r="AD53" s="435" t="s">
        <v>406</v>
      </c>
      <c r="AE53" s="436"/>
      <c r="AF53" s="437"/>
      <c r="AG53" s="9" t="str">
        <f t="shared" si="0"/>
        <v>初等中等教育局一般会計</v>
      </c>
      <c r="AH53" s="15"/>
      <c r="AI53" s="53" t="str">
        <f t="shared" si="68"/>
        <v>－</v>
      </c>
      <c r="AJ53" s="53" t="str">
        <f t="shared" si="69"/>
        <v>－</v>
      </c>
      <c r="AK53" s="53" t="str">
        <f t="shared" si="70"/>
        <v>－</v>
      </c>
      <c r="AL53" s="81"/>
      <c r="AM53" s="46" t="str">
        <f t="shared" si="71"/>
        <v>－</v>
      </c>
      <c r="AN53" s="81"/>
      <c r="AO53" s="46" t="str">
        <f t="shared" si="72"/>
        <v>-</v>
      </c>
      <c r="AP53" s="46" t="str">
        <f t="shared" si="73"/>
        <v>-</v>
      </c>
      <c r="AQ53" s="46"/>
      <c r="AR53" s="46"/>
      <c r="AS53" s="46"/>
      <c r="AT53" s="46"/>
      <c r="AU53" s="46"/>
      <c r="AV53" s="46"/>
      <c r="AW53" s="46"/>
      <c r="AX53" s="173" t="s">
        <v>387</v>
      </c>
      <c r="AY53" s="10">
        <v>38808</v>
      </c>
      <c r="AZ53" s="173" t="s">
        <v>520</v>
      </c>
      <c r="BA53" s="426" t="str">
        <f t="shared" si="10"/>
        <v>未定</v>
      </c>
      <c r="BB53" s="173" t="str">
        <f t="shared" si="28"/>
        <v/>
      </c>
      <c r="BC53" s="173" t="str">
        <f t="shared" si="57"/>
        <v/>
      </c>
      <c r="BD53" s="173" t="str">
        <f t="shared" si="12"/>
        <v/>
      </c>
      <c r="BE53" s="1"/>
      <c r="BF53" s="173">
        <v>1</v>
      </c>
      <c r="BG53" s="115" t="s">
        <v>546</v>
      </c>
      <c r="BH53" s="173"/>
      <c r="BI53" s="118"/>
      <c r="BJ53" s="61"/>
      <c r="BK53" s="173"/>
      <c r="BL53" s="1"/>
      <c r="BM53" s="105"/>
      <c r="BN53" s="153"/>
      <c r="BO53" s="1"/>
      <c r="BP53" s="1"/>
    </row>
    <row r="54" spans="1:68" s="274" customFormat="1" ht="54" customHeight="1" x14ac:dyDescent="0.15">
      <c r="A54" s="379">
        <v>41</v>
      </c>
      <c r="B54" s="226" t="s">
        <v>90</v>
      </c>
      <c r="C54" s="229" t="s">
        <v>794</v>
      </c>
      <c r="D54" s="228" t="s">
        <v>520</v>
      </c>
      <c r="E54" s="59">
        <v>36.290999999999997</v>
      </c>
      <c r="F54" s="59">
        <v>36.290999999999997</v>
      </c>
      <c r="G54" s="59">
        <v>33.5</v>
      </c>
      <c r="H54" s="59" t="s">
        <v>1083</v>
      </c>
      <c r="I54" s="238" t="s">
        <v>963</v>
      </c>
      <c r="J54" s="241" t="s">
        <v>1127</v>
      </c>
      <c r="K54" s="59">
        <v>27.873999999999999</v>
      </c>
      <c r="L54" s="59">
        <v>27.524000000000001</v>
      </c>
      <c r="M54" s="59">
        <f t="shared" si="67"/>
        <v>-0.34999999999999787</v>
      </c>
      <c r="N54" s="62">
        <v>-0.35</v>
      </c>
      <c r="O54" s="242" t="s">
        <v>961</v>
      </c>
      <c r="P54" s="153" t="s">
        <v>1221</v>
      </c>
      <c r="Q54" s="255"/>
      <c r="R54" s="255" t="s">
        <v>236</v>
      </c>
      <c r="S54" s="256" t="s">
        <v>295</v>
      </c>
      <c r="T54" s="257" t="s">
        <v>344</v>
      </c>
      <c r="U54" s="426">
        <v>40</v>
      </c>
      <c r="V54" s="258" t="str">
        <f t="shared" si="8"/>
        <v/>
      </c>
      <c r="W54" s="261"/>
      <c r="X54" s="227" t="s">
        <v>387</v>
      </c>
      <c r="Y54" s="227"/>
      <c r="Z54" s="260"/>
      <c r="AA54" s="437"/>
      <c r="AB54" s="435" t="s">
        <v>406</v>
      </c>
      <c r="AC54" s="436"/>
      <c r="AD54" s="435" t="s">
        <v>406</v>
      </c>
      <c r="AE54" s="436"/>
      <c r="AF54" s="437"/>
      <c r="AG54" s="9" t="str">
        <f t="shared" si="0"/>
        <v>初等中等教育局一般会計</v>
      </c>
      <c r="AH54" s="15"/>
      <c r="AI54" s="53" t="str">
        <f t="shared" si="68"/>
        <v>－</v>
      </c>
      <c r="AJ54" s="53" t="str">
        <f t="shared" si="69"/>
        <v>－</v>
      </c>
      <c r="AK54" s="53" t="str">
        <f t="shared" si="70"/>
        <v>－</v>
      </c>
      <c r="AL54" s="81"/>
      <c r="AM54" s="46" t="str">
        <f t="shared" si="71"/>
        <v>－</v>
      </c>
      <c r="AN54" s="81"/>
      <c r="AO54" s="46" t="str">
        <f t="shared" si="72"/>
        <v>-</v>
      </c>
      <c r="AP54" s="46" t="str">
        <f t="shared" si="73"/>
        <v>-</v>
      </c>
      <c r="AQ54" s="46"/>
      <c r="AR54" s="46"/>
      <c r="AS54" s="46"/>
      <c r="AT54" s="46"/>
      <c r="AU54" s="46"/>
      <c r="AV54" s="46"/>
      <c r="AW54" s="46"/>
      <c r="AX54" s="173" t="s">
        <v>387</v>
      </c>
      <c r="AY54" s="10">
        <v>39904</v>
      </c>
      <c r="AZ54" s="173" t="s">
        <v>520</v>
      </c>
      <c r="BA54" s="426" t="str">
        <f t="shared" si="10"/>
        <v>未定</v>
      </c>
      <c r="BB54" s="173" t="str">
        <f t="shared" si="28"/>
        <v/>
      </c>
      <c r="BC54" s="173" t="str">
        <f t="shared" si="57"/>
        <v/>
      </c>
      <c r="BD54" s="173" t="str">
        <f t="shared" si="12"/>
        <v/>
      </c>
      <c r="BE54" s="1"/>
      <c r="BF54" s="173">
        <v>1</v>
      </c>
      <c r="BG54" s="115" t="s">
        <v>546</v>
      </c>
      <c r="BH54" s="173"/>
      <c r="BI54" s="118"/>
      <c r="BJ54" s="61"/>
      <c r="BK54" s="173"/>
      <c r="BL54" s="1"/>
      <c r="BM54" s="105"/>
      <c r="BN54" s="153"/>
      <c r="BO54" s="1"/>
      <c r="BP54" s="1"/>
    </row>
    <row r="55" spans="1:68" s="274" customFormat="1" ht="54" customHeight="1" x14ac:dyDescent="0.15">
      <c r="A55" s="379">
        <v>42</v>
      </c>
      <c r="B55" s="226" t="s">
        <v>91</v>
      </c>
      <c r="C55" s="229" t="s">
        <v>786</v>
      </c>
      <c r="D55" s="228" t="s">
        <v>520</v>
      </c>
      <c r="E55" s="59">
        <v>65.206000000000003</v>
      </c>
      <c r="F55" s="59">
        <v>65.206000000000003</v>
      </c>
      <c r="G55" s="59">
        <v>58</v>
      </c>
      <c r="H55" s="59" t="s">
        <v>1083</v>
      </c>
      <c r="I55" s="238" t="s">
        <v>963</v>
      </c>
      <c r="J55" s="241" t="s">
        <v>1127</v>
      </c>
      <c r="K55" s="59">
        <f>75.496+7.095</f>
        <v>82.590999999999994</v>
      </c>
      <c r="L55" s="59">
        <f>677.944+5.373+5.215</f>
        <v>688.53200000000004</v>
      </c>
      <c r="M55" s="59">
        <f t="shared" si="67"/>
        <v>605.94100000000003</v>
      </c>
      <c r="N55" s="59">
        <v>-0.107</v>
      </c>
      <c r="O55" s="242" t="s">
        <v>961</v>
      </c>
      <c r="P55" s="153" t="s">
        <v>1219</v>
      </c>
      <c r="Q55" s="255"/>
      <c r="R55" s="255" t="s">
        <v>236</v>
      </c>
      <c r="S55" s="256" t="s">
        <v>295</v>
      </c>
      <c r="T55" s="257" t="s">
        <v>344</v>
      </c>
      <c r="U55" s="426">
        <v>41</v>
      </c>
      <c r="V55" s="258" t="str">
        <f t="shared" si="8"/>
        <v/>
      </c>
      <c r="W55" s="261"/>
      <c r="X55" s="227"/>
      <c r="Y55" s="227"/>
      <c r="Z55" s="260"/>
      <c r="AA55" s="437"/>
      <c r="AB55" s="435" t="s">
        <v>406</v>
      </c>
      <c r="AC55" s="436"/>
      <c r="AD55" s="435" t="s">
        <v>406</v>
      </c>
      <c r="AE55" s="436"/>
      <c r="AF55" s="437"/>
      <c r="AG55" s="9" t="str">
        <f t="shared" si="0"/>
        <v>初等中等教育局一般会計</v>
      </c>
      <c r="AH55" s="15"/>
      <c r="AI55" s="53" t="str">
        <f t="shared" si="68"/>
        <v>－</v>
      </c>
      <c r="AJ55" s="53" t="str">
        <f t="shared" si="69"/>
        <v>－</v>
      </c>
      <c r="AK55" s="53" t="str">
        <f t="shared" si="70"/>
        <v>－</v>
      </c>
      <c r="AL55" s="81"/>
      <c r="AM55" s="46" t="str">
        <f t="shared" si="71"/>
        <v>－</v>
      </c>
      <c r="AN55" s="81"/>
      <c r="AO55" s="46" t="str">
        <f t="shared" si="72"/>
        <v>-</v>
      </c>
      <c r="AP55" s="46" t="str">
        <f t="shared" si="73"/>
        <v>-</v>
      </c>
      <c r="AQ55" s="46"/>
      <c r="AR55" s="46"/>
      <c r="AS55" s="46"/>
      <c r="AT55" s="46"/>
      <c r="AU55" s="46"/>
      <c r="AV55" s="46"/>
      <c r="AW55" s="46"/>
      <c r="AX55" s="173" t="s">
        <v>387</v>
      </c>
      <c r="AY55" s="10">
        <v>39539</v>
      </c>
      <c r="AZ55" s="173" t="s">
        <v>520</v>
      </c>
      <c r="BA55" s="426" t="str">
        <f t="shared" si="10"/>
        <v>未定</v>
      </c>
      <c r="BB55" s="173" t="str">
        <f t="shared" si="28"/>
        <v/>
      </c>
      <c r="BC55" s="173" t="str">
        <f t="shared" si="57"/>
        <v/>
      </c>
      <c r="BD55" s="173" t="str">
        <f t="shared" si="12"/>
        <v/>
      </c>
      <c r="BE55" s="1"/>
      <c r="BF55" s="173">
        <v>1</v>
      </c>
      <c r="BG55" s="115" t="s">
        <v>546</v>
      </c>
      <c r="BH55" s="173"/>
      <c r="BI55" s="118"/>
      <c r="BJ55" s="61"/>
      <c r="BK55" s="173"/>
      <c r="BL55" s="1"/>
      <c r="BM55" s="105"/>
      <c r="BN55" s="153"/>
      <c r="BO55" s="1"/>
      <c r="BP55" s="1"/>
    </row>
    <row r="56" spans="1:68" s="274" customFormat="1" ht="54" customHeight="1" x14ac:dyDescent="0.15">
      <c r="A56" s="379">
        <v>43</v>
      </c>
      <c r="B56" s="226" t="s">
        <v>92</v>
      </c>
      <c r="C56" s="229" t="s">
        <v>796</v>
      </c>
      <c r="D56" s="228" t="s">
        <v>793</v>
      </c>
      <c r="E56" s="59">
        <v>7.3719999999999999</v>
      </c>
      <c r="F56" s="59">
        <v>7.3719999999999999</v>
      </c>
      <c r="G56" s="59">
        <v>5</v>
      </c>
      <c r="H56" s="59" t="s">
        <v>1083</v>
      </c>
      <c r="I56" s="238" t="s">
        <v>964</v>
      </c>
      <c r="J56" s="241" t="s">
        <v>1212</v>
      </c>
      <c r="K56" s="59">
        <v>0</v>
      </c>
      <c r="L56" s="59">
        <v>0</v>
      </c>
      <c r="M56" s="59">
        <f t="shared" si="67"/>
        <v>0</v>
      </c>
      <c r="N56" s="59"/>
      <c r="O56" s="242" t="s">
        <v>962</v>
      </c>
      <c r="P56" s="153"/>
      <c r="Q56" s="255"/>
      <c r="R56" s="255" t="s">
        <v>236</v>
      </c>
      <c r="S56" s="256" t="s">
        <v>295</v>
      </c>
      <c r="T56" s="257" t="s">
        <v>344</v>
      </c>
      <c r="U56" s="426">
        <v>42</v>
      </c>
      <c r="V56" s="258" t="str">
        <f t="shared" si="8"/>
        <v/>
      </c>
      <c r="W56" s="261"/>
      <c r="X56" s="227" t="s">
        <v>387</v>
      </c>
      <c r="Y56" s="227"/>
      <c r="Z56" s="260"/>
      <c r="AA56" s="437"/>
      <c r="AB56" s="435" t="s">
        <v>406</v>
      </c>
      <c r="AC56" s="436"/>
      <c r="AD56" s="435" t="s">
        <v>406</v>
      </c>
      <c r="AE56" s="436"/>
      <c r="AF56" s="437"/>
      <c r="AG56" s="9" t="str">
        <f t="shared" si="0"/>
        <v>初等中等教育局一般会計</v>
      </c>
      <c r="AH56" s="15"/>
      <c r="AI56" s="53" t="str">
        <f t="shared" si="68"/>
        <v>－</v>
      </c>
      <c r="AJ56" s="53" t="str">
        <f t="shared" si="69"/>
        <v>－</v>
      </c>
      <c r="AK56" s="53" t="str">
        <f t="shared" si="70"/>
        <v>－</v>
      </c>
      <c r="AL56" s="81"/>
      <c r="AM56" s="46" t="str">
        <f t="shared" si="71"/>
        <v>－</v>
      </c>
      <c r="AN56" s="81"/>
      <c r="AO56" s="46" t="str">
        <f t="shared" si="72"/>
        <v>-</v>
      </c>
      <c r="AP56" s="46" t="str">
        <f t="shared" si="73"/>
        <v>-</v>
      </c>
      <c r="AQ56" s="46"/>
      <c r="AR56" s="46"/>
      <c r="AS56" s="46"/>
      <c r="AT56" s="46"/>
      <c r="AU56" s="46"/>
      <c r="AV56" s="46"/>
      <c r="AW56" s="46"/>
      <c r="AX56" s="173"/>
      <c r="AY56" s="10">
        <v>40269</v>
      </c>
      <c r="AZ56" s="10">
        <v>42094</v>
      </c>
      <c r="BA56" s="426">
        <f t="shared" si="10"/>
        <v>5</v>
      </c>
      <c r="BB56" s="173" t="str">
        <f t="shared" si="28"/>
        <v/>
      </c>
      <c r="BC56" s="173" t="str">
        <f t="shared" si="57"/>
        <v/>
      </c>
      <c r="BD56" s="173" t="str">
        <f t="shared" si="12"/>
        <v/>
      </c>
      <c r="BE56" s="1"/>
      <c r="BF56" s="173">
        <v>1</v>
      </c>
      <c r="BG56" s="115" t="s">
        <v>546</v>
      </c>
      <c r="BH56" s="173"/>
      <c r="BI56" s="118"/>
      <c r="BJ56" s="61"/>
      <c r="BK56" s="173"/>
      <c r="BL56" s="1"/>
      <c r="BM56" s="105"/>
      <c r="BN56" s="153"/>
      <c r="BO56" s="1"/>
      <c r="BP56" s="1"/>
    </row>
    <row r="57" spans="1:68" s="274" customFormat="1" ht="54" customHeight="1" x14ac:dyDescent="0.15">
      <c r="A57" s="379">
        <v>44</v>
      </c>
      <c r="B57" s="226" t="s">
        <v>1415</v>
      </c>
      <c r="C57" s="229" t="s">
        <v>796</v>
      </c>
      <c r="D57" s="228" t="s">
        <v>520</v>
      </c>
      <c r="E57" s="59">
        <v>8.0429999999999993</v>
      </c>
      <c r="F57" s="59">
        <v>12</v>
      </c>
      <c r="G57" s="59">
        <v>11</v>
      </c>
      <c r="H57" s="59" t="s">
        <v>1083</v>
      </c>
      <c r="I57" s="238" t="s">
        <v>963</v>
      </c>
      <c r="J57" s="241" t="s">
        <v>1127</v>
      </c>
      <c r="K57" s="59">
        <v>6.98</v>
      </c>
      <c r="L57" s="59">
        <v>6.9610000000000003</v>
      </c>
      <c r="M57" s="59">
        <f t="shared" si="67"/>
        <v>-1.9000000000000128E-2</v>
      </c>
      <c r="N57" s="59">
        <v>-1.9E-2</v>
      </c>
      <c r="O57" s="242" t="s">
        <v>961</v>
      </c>
      <c r="P57" s="153" t="s">
        <v>1219</v>
      </c>
      <c r="Q57" s="255"/>
      <c r="R57" s="255" t="s">
        <v>236</v>
      </c>
      <c r="S57" s="256" t="s">
        <v>295</v>
      </c>
      <c r="T57" s="257" t="s">
        <v>344</v>
      </c>
      <c r="U57" s="426">
        <v>43</v>
      </c>
      <c r="V57" s="258" t="str">
        <f t="shared" si="8"/>
        <v/>
      </c>
      <c r="W57" s="261"/>
      <c r="X57" s="227" t="s">
        <v>387</v>
      </c>
      <c r="Y57" s="227"/>
      <c r="Z57" s="260"/>
      <c r="AA57" s="437"/>
      <c r="AB57" s="435" t="s">
        <v>406</v>
      </c>
      <c r="AC57" s="436"/>
      <c r="AD57" s="435" t="s">
        <v>406</v>
      </c>
      <c r="AE57" s="436"/>
      <c r="AF57" s="437"/>
      <c r="AG57" s="9" t="str">
        <f t="shared" si="0"/>
        <v>初等中等教育局一般会計</v>
      </c>
      <c r="AH57" s="15"/>
      <c r="AI57" s="53" t="str">
        <f t="shared" si="68"/>
        <v>－</v>
      </c>
      <c r="AJ57" s="53" t="str">
        <f t="shared" si="69"/>
        <v>－</v>
      </c>
      <c r="AK57" s="53" t="str">
        <f t="shared" si="70"/>
        <v>－</v>
      </c>
      <c r="AL57" s="81"/>
      <c r="AM57" s="46" t="str">
        <f t="shared" si="71"/>
        <v>－</v>
      </c>
      <c r="AN57" s="81"/>
      <c r="AO57" s="46" t="str">
        <f t="shared" si="72"/>
        <v>-</v>
      </c>
      <c r="AP57" s="46" t="str">
        <f t="shared" si="73"/>
        <v>-</v>
      </c>
      <c r="AQ57" s="46"/>
      <c r="AR57" s="46"/>
      <c r="AS57" s="46"/>
      <c r="AT57" s="46"/>
      <c r="AU57" s="46"/>
      <c r="AV57" s="46"/>
      <c r="AW57" s="46"/>
      <c r="AX57" s="173"/>
      <c r="AY57" s="10">
        <v>40269</v>
      </c>
      <c r="AZ57" s="173" t="s">
        <v>520</v>
      </c>
      <c r="BA57" s="426" t="str">
        <f t="shared" si="10"/>
        <v>未定</v>
      </c>
      <c r="BB57" s="173" t="str">
        <f t="shared" si="28"/>
        <v/>
      </c>
      <c r="BC57" s="173" t="str">
        <f t="shared" si="57"/>
        <v/>
      </c>
      <c r="BD57" s="173" t="str">
        <f t="shared" si="12"/>
        <v/>
      </c>
      <c r="BE57" s="1"/>
      <c r="BF57" s="173">
        <v>1</v>
      </c>
      <c r="BG57" s="115" t="s">
        <v>546</v>
      </c>
      <c r="BH57" s="173"/>
      <c r="BI57" s="118"/>
      <c r="BJ57" s="61"/>
      <c r="BK57" s="173"/>
      <c r="BL57" s="3"/>
      <c r="BM57" s="105"/>
      <c r="BN57" s="153"/>
      <c r="BO57" s="3"/>
      <c r="BP57" s="3"/>
    </row>
    <row r="58" spans="1:68" s="274" customFormat="1" ht="54" customHeight="1" x14ac:dyDescent="0.15">
      <c r="A58" s="379">
        <v>45</v>
      </c>
      <c r="B58" s="226" t="s">
        <v>93</v>
      </c>
      <c r="C58" s="229" t="s">
        <v>800</v>
      </c>
      <c r="D58" s="228" t="s">
        <v>793</v>
      </c>
      <c r="E58" s="59">
        <v>29.54</v>
      </c>
      <c r="F58" s="59">
        <v>29.54</v>
      </c>
      <c r="G58" s="59">
        <v>28.3</v>
      </c>
      <c r="H58" s="59" t="s">
        <v>1083</v>
      </c>
      <c r="I58" s="238" t="s">
        <v>964</v>
      </c>
      <c r="J58" s="241" t="s">
        <v>1212</v>
      </c>
      <c r="K58" s="59">
        <v>0</v>
      </c>
      <c r="L58" s="59">
        <v>0</v>
      </c>
      <c r="M58" s="59">
        <f t="shared" si="67"/>
        <v>0</v>
      </c>
      <c r="N58" s="62"/>
      <c r="O58" s="242" t="s">
        <v>962</v>
      </c>
      <c r="P58" s="111"/>
      <c r="Q58" s="255"/>
      <c r="R58" s="255" t="s">
        <v>236</v>
      </c>
      <c r="S58" s="256" t="s">
        <v>295</v>
      </c>
      <c r="T58" s="257" t="s">
        <v>344</v>
      </c>
      <c r="U58" s="426">
        <v>47</v>
      </c>
      <c r="V58" s="258" t="str">
        <f t="shared" si="8"/>
        <v/>
      </c>
      <c r="W58" s="261"/>
      <c r="X58" s="227" t="s">
        <v>387</v>
      </c>
      <c r="Y58" s="227"/>
      <c r="Z58" s="260"/>
      <c r="AA58" s="437"/>
      <c r="AB58" s="435" t="s">
        <v>406</v>
      </c>
      <c r="AC58" s="436"/>
      <c r="AD58" s="435" t="s">
        <v>406</v>
      </c>
      <c r="AE58" s="436"/>
      <c r="AF58" s="437"/>
      <c r="AG58" s="9" t="str">
        <f t="shared" si="0"/>
        <v>初等中等教育局一般会計</v>
      </c>
      <c r="AH58" s="15"/>
      <c r="AI58" s="53" t="str">
        <f t="shared" si="68"/>
        <v>－</v>
      </c>
      <c r="AJ58" s="53" t="str">
        <f t="shared" si="69"/>
        <v>－</v>
      </c>
      <c r="AK58" s="53" t="str">
        <f t="shared" si="70"/>
        <v>－</v>
      </c>
      <c r="AL58" s="81"/>
      <c r="AM58" s="46" t="str">
        <f t="shared" si="71"/>
        <v>－</v>
      </c>
      <c r="AN58" s="81"/>
      <c r="AO58" s="46" t="str">
        <f t="shared" si="72"/>
        <v>-</v>
      </c>
      <c r="AP58" s="46" t="str">
        <f t="shared" si="73"/>
        <v>-</v>
      </c>
      <c r="AQ58" s="46"/>
      <c r="AR58" s="46"/>
      <c r="AS58" s="46"/>
      <c r="AT58" s="46"/>
      <c r="AU58" s="46"/>
      <c r="AV58" s="46"/>
      <c r="AW58" s="46"/>
      <c r="AX58" s="173" t="s">
        <v>387</v>
      </c>
      <c r="AY58" s="10">
        <v>19815</v>
      </c>
      <c r="AZ58" s="508">
        <v>42094</v>
      </c>
      <c r="BA58" s="426">
        <f t="shared" si="10"/>
        <v>61.038356164383565</v>
      </c>
      <c r="BB58" s="173" t="str">
        <f t="shared" si="28"/>
        <v/>
      </c>
      <c r="BC58" s="173" t="str">
        <f t="shared" si="57"/>
        <v/>
      </c>
      <c r="BD58" s="173" t="str">
        <f t="shared" si="12"/>
        <v/>
      </c>
      <c r="BE58" s="1"/>
      <c r="BF58" s="173">
        <v>1</v>
      </c>
      <c r="BG58" s="115" t="s">
        <v>546</v>
      </c>
      <c r="BH58" s="173"/>
      <c r="BI58" s="118"/>
      <c r="BJ58" s="61"/>
      <c r="BK58" s="173"/>
      <c r="BL58" s="3"/>
      <c r="BM58" s="105"/>
      <c r="BN58" s="111"/>
      <c r="BO58" s="3"/>
      <c r="BP58" s="3"/>
    </row>
    <row r="59" spans="1:68" s="274" customFormat="1" ht="54" customHeight="1" x14ac:dyDescent="0.15">
      <c r="A59" s="379">
        <v>46</v>
      </c>
      <c r="B59" s="226" t="s">
        <v>1416</v>
      </c>
      <c r="C59" s="229" t="s">
        <v>942</v>
      </c>
      <c r="D59" s="228" t="s">
        <v>520</v>
      </c>
      <c r="E59" s="59">
        <v>41443.093000000001</v>
      </c>
      <c r="F59" s="59">
        <v>41443.093000000001</v>
      </c>
      <c r="G59" s="59">
        <v>40795</v>
      </c>
      <c r="H59" s="59" t="s">
        <v>1083</v>
      </c>
      <c r="I59" s="238" t="s">
        <v>963</v>
      </c>
      <c r="J59" s="241" t="s">
        <v>1222</v>
      </c>
      <c r="K59" s="59">
        <v>41375.563000000002</v>
      </c>
      <c r="L59" s="59">
        <v>41409.32</v>
      </c>
      <c r="M59" s="59">
        <f t="shared" si="67"/>
        <v>33.756999999997788</v>
      </c>
      <c r="N59" s="59">
        <v>-10.797000000000001</v>
      </c>
      <c r="O59" s="242" t="s">
        <v>961</v>
      </c>
      <c r="P59" s="153" t="s">
        <v>1223</v>
      </c>
      <c r="Q59" s="255"/>
      <c r="R59" s="255" t="s">
        <v>236</v>
      </c>
      <c r="S59" s="256" t="s">
        <v>295</v>
      </c>
      <c r="T59" s="257" t="s">
        <v>344</v>
      </c>
      <c r="U59" s="413" t="s">
        <v>762</v>
      </c>
      <c r="V59" s="258" t="str">
        <f t="shared" si="8"/>
        <v/>
      </c>
      <c r="W59" s="261" t="s">
        <v>603</v>
      </c>
      <c r="X59" s="227"/>
      <c r="Y59" s="227"/>
      <c r="Z59" s="260"/>
      <c r="AA59" s="437"/>
      <c r="AB59" s="435" t="s">
        <v>407</v>
      </c>
      <c r="AC59" s="436" t="s">
        <v>408</v>
      </c>
      <c r="AD59" s="435"/>
      <c r="AE59" s="436"/>
      <c r="AF59" s="437"/>
      <c r="AG59" s="9" t="str">
        <f t="shared" si="0"/>
        <v>初等中等教育局一般会計</v>
      </c>
      <c r="AH59" s="15"/>
      <c r="AI59" s="53" t="str">
        <f t="shared" si="68"/>
        <v>－</v>
      </c>
      <c r="AJ59" s="53" t="str">
        <f t="shared" si="69"/>
        <v>－</v>
      </c>
      <c r="AK59" s="53" t="str">
        <f t="shared" si="70"/>
        <v>－</v>
      </c>
      <c r="AL59" s="81"/>
      <c r="AM59" s="46" t="str">
        <f t="shared" si="71"/>
        <v>○</v>
      </c>
      <c r="AN59" s="81"/>
      <c r="AO59" s="46" t="str">
        <f t="shared" si="72"/>
        <v>-</v>
      </c>
      <c r="AP59" s="46" t="str">
        <f t="shared" si="73"/>
        <v>-</v>
      </c>
      <c r="AQ59" s="46"/>
      <c r="AR59" s="46"/>
      <c r="AS59" s="46"/>
      <c r="AT59" s="46"/>
      <c r="AU59" s="46"/>
      <c r="AV59" s="46"/>
      <c r="AW59" s="46"/>
      <c r="AX59" s="173" t="s">
        <v>387</v>
      </c>
      <c r="AY59" s="10">
        <v>23102</v>
      </c>
      <c r="AZ59" s="173" t="s">
        <v>520</v>
      </c>
      <c r="BA59" s="426" t="str">
        <f t="shared" si="10"/>
        <v>未定</v>
      </c>
      <c r="BB59" s="173" t="str">
        <f t="shared" si="28"/>
        <v>○</v>
      </c>
      <c r="BC59" s="173" t="str">
        <f t="shared" si="57"/>
        <v>○</v>
      </c>
      <c r="BD59" s="173" t="str">
        <f t="shared" si="12"/>
        <v/>
      </c>
      <c r="BE59" s="1"/>
      <c r="BF59" s="173">
        <v>1</v>
      </c>
      <c r="BG59" s="115" t="s">
        <v>546</v>
      </c>
      <c r="BH59" s="173"/>
      <c r="BI59" s="118"/>
      <c r="BJ59" s="61"/>
      <c r="BK59" s="173"/>
      <c r="BL59" s="1"/>
      <c r="BM59" s="105"/>
      <c r="BN59" s="153"/>
      <c r="BO59" s="1"/>
      <c r="BP59" s="1"/>
    </row>
    <row r="60" spans="1:68" s="274" customFormat="1" ht="54" customHeight="1" x14ac:dyDescent="0.15">
      <c r="A60" s="379">
        <v>47</v>
      </c>
      <c r="B60" s="226" t="s">
        <v>1417</v>
      </c>
      <c r="C60" s="229" t="s">
        <v>795</v>
      </c>
      <c r="D60" s="228" t="s">
        <v>520</v>
      </c>
      <c r="E60" s="59">
        <v>23.491</v>
      </c>
      <c r="F60" s="59">
        <v>23.491</v>
      </c>
      <c r="G60" s="59">
        <v>23</v>
      </c>
      <c r="H60" s="59" t="s">
        <v>1083</v>
      </c>
      <c r="I60" s="238" t="s">
        <v>963</v>
      </c>
      <c r="J60" s="241" t="s">
        <v>1127</v>
      </c>
      <c r="K60" s="62">
        <v>22.962</v>
      </c>
      <c r="L60" s="62">
        <v>22.954000000000001</v>
      </c>
      <c r="M60" s="59">
        <f t="shared" si="67"/>
        <v>-7.9999999999991189E-3</v>
      </c>
      <c r="N60" s="59">
        <v>-8.0000000000000002E-3</v>
      </c>
      <c r="O60" s="242" t="s">
        <v>961</v>
      </c>
      <c r="P60" s="153" t="s">
        <v>1127</v>
      </c>
      <c r="Q60" s="255"/>
      <c r="R60" s="255" t="s">
        <v>236</v>
      </c>
      <c r="S60" s="256" t="s">
        <v>295</v>
      </c>
      <c r="T60" s="257" t="s">
        <v>344</v>
      </c>
      <c r="U60" s="426">
        <v>51</v>
      </c>
      <c r="V60" s="258" t="str">
        <f t="shared" si="8"/>
        <v/>
      </c>
      <c r="W60" s="261"/>
      <c r="X60" s="227"/>
      <c r="Y60" s="227"/>
      <c r="Z60" s="260"/>
      <c r="AA60" s="437"/>
      <c r="AB60" s="435" t="s">
        <v>406</v>
      </c>
      <c r="AC60" s="436"/>
      <c r="AD60" s="435" t="s">
        <v>406</v>
      </c>
      <c r="AE60" s="436"/>
      <c r="AF60" s="437"/>
      <c r="AG60" s="9" t="str">
        <f t="shared" si="0"/>
        <v>初等中等教育局一般会計</v>
      </c>
      <c r="AH60" s="15"/>
      <c r="AI60" s="53" t="str">
        <f t="shared" si="68"/>
        <v>－</v>
      </c>
      <c r="AJ60" s="53" t="str">
        <f t="shared" si="69"/>
        <v>－</v>
      </c>
      <c r="AK60" s="53" t="str">
        <f t="shared" si="70"/>
        <v>－</v>
      </c>
      <c r="AL60" s="81"/>
      <c r="AM60" s="46" t="str">
        <f t="shared" si="71"/>
        <v>－</v>
      </c>
      <c r="AN60" s="81"/>
      <c r="AO60" s="46" t="str">
        <f t="shared" si="72"/>
        <v>-</v>
      </c>
      <c r="AP60" s="46" t="str">
        <f t="shared" si="73"/>
        <v>-</v>
      </c>
      <c r="AQ60" s="46"/>
      <c r="AR60" s="46"/>
      <c r="AS60" s="46"/>
      <c r="AT60" s="46"/>
      <c r="AU60" s="46"/>
      <c r="AV60" s="46"/>
      <c r="AW60" s="46"/>
      <c r="AX60" s="173" t="s">
        <v>387</v>
      </c>
      <c r="AY60" s="10">
        <v>37712</v>
      </c>
      <c r="AZ60" s="173" t="s">
        <v>520</v>
      </c>
      <c r="BA60" s="426" t="str">
        <f t="shared" si="10"/>
        <v>未定</v>
      </c>
      <c r="BB60" s="173" t="str">
        <f t="shared" si="28"/>
        <v/>
      </c>
      <c r="BC60" s="173" t="str">
        <f t="shared" si="57"/>
        <v/>
      </c>
      <c r="BD60" s="173" t="str">
        <f t="shared" si="12"/>
        <v/>
      </c>
      <c r="BE60" s="1"/>
      <c r="BF60" s="173">
        <v>1</v>
      </c>
      <c r="BG60" s="115" t="s">
        <v>546</v>
      </c>
      <c r="BH60" s="173"/>
      <c r="BI60" s="118"/>
      <c r="BJ60" s="61"/>
      <c r="BK60" s="173"/>
      <c r="BL60" s="3"/>
      <c r="BM60" s="105"/>
      <c r="BN60" s="153"/>
      <c r="BO60" s="3"/>
      <c r="BP60" s="3"/>
    </row>
    <row r="61" spans="1:68" s="274" customFormat="1" ht="54" customHeight="1" x14ac:dyDescent="0.15">
      <c r="A61" s="379">
        <v>48</v>
      </c>
      <c r="B61" s="226" t="s">
        <v>1418</v>
      </c>
      <c r="C61" s="229" t="s">
        <v>802</v>
      </c>
      <c r="D61" s="228" t="s">
        <v>520</v>
      </c>
      <c r="E61" s="59">
        <v>26.058</v>
      </c>
      <c r="F61" s="59">
        <v>26.058</v>
      </c>
      <c r="G61" s="59">
        <v>26</v>
      </c>
      <c r="H61" s="59" t="s">
        <v>1083</v>
      </c>
      <c r="I61" s="238" t="s">
        <v>650</v>
      </c>
      <c r="J61" s="241" t="s">
        <v>1224</v>
      </c>
      <c r="K61" s="62">
        <v>26.058</v>
      </c>
      <c r="L61" s="62">
        <v>26.058</v>
      </c>
      <c r="M61" s="59">
        <f t="shared" si="67"/>
        <v>0</v>
      </c>
      <c r="N61" s="62"/>
      <c r="O61" s="242" t="s">
        <v>650</v>
      </c>
      <c r="P61" s="111"/>
      <c r="Q61" s="255"/>
      <c r="R61" s="255" t="s">
        <v>236</v>
      </c>
      <c r="S61" s="256" t="s">
        <v>295</v>
      </c>
      <c r="T61" s="257" t="s">
        <v>344</v>
      </c>
      <c r="U61" s="426">
        <v>53</v>
      </c>
      <c r="V61" s="258" t="str">
        <f t="shared" si="8"/>
        <v/>
      </c>
      <c r="W61" s="261"/>
      <c r="X61" s="227"/>
      <c r="Y61" s="227" t="s">
        <v>387</v>
      </c>
      <c r="Z61" s="260"/>
      <c r="AA61" s="437"/>
      <c r="AB61" s="435" t="s">
        <v>406</v>
      </c>
      <c r="AC61" s="436"/>
      <c r="AD61" s="435" t="s">
        <v>406</v>
      </c>
      <c r="AE61" s="436"/>
      <c r="AF61" s="437"/>
      <c r="AG61" s="9" t="str">
        <f t="shared" si="0"/>
        <v>初等中等教育局一般会計</v>
      </c>
      <c r="AH61" s="15"/>
      <c r="AI61" s="53" t="str">
        <f t="shared" si="68"/>
        <v>－</v>
      </c>
      <c r="AJ61" s="53" t="str">
        <f t="shared" si="69"/>
        <v>－</v>
      </c>
      <c r="AK61" s="53" t="str">
        <f t="shared" si="70"/>
        <v>－</v>
      </c>
      <c r="AL61" s="81"/>
      <c r="AM61" s="46" t="str">
        <f t="shared" si="71"/>
        <v>－</v>
      </c>
      <c r="AN61" s="81"/>
      <c r="AO61" s="46" t="str">
        <f t="shared" si="72"/>
        <v>-</v>
      </c>
      <c r="AP61" s="46" t="str">
        <f t="shared" si="73"/>
        <v>-</v>
      </c>
      <c r="AQ61" s="46"/>
      <c r="AR61" s="46"/>
      <c r="AS61" s="46"/>
      <c r="AT61" s="46"/>
      <c r="AU61" s="46"/>
      <c r="AV61" s="46"/>
      <c r="AW61" s="46"/>
      <c r="AX61" s="173" t="s">
        <v>387</v>
      </c>
      <c r="AY61" s="10">
        <v>19085</v>
      </c>
      <c r="AZ61" s="173" t="s">
        <v>520</v>
      </c>
      <c r="BA61" s="426" t="str">
        <f t="shared" si="10"/>
        <v>未定</v>
      </c>
      <c r="BB61" s="173" t="str">
        <f t="shared" si="28"/>
        <v/>
      </c>
      <c r="BC61" s="173" t="str">
        <f t="shared" si="57"/>
        <v/>
      </c>
      <c r="BD61" s="173" t="str">
        <f t="shared" si="12"/>
        <v/>
      </c>
      <c r="BE61" s="1"/>
      <c r="BF61" s="173">
        <v>1</v>
      </c>
      <c r="BG61" s="115" t="s">
        <v>546</v>
      </c>
      <c r="BH61" s="173"/>
      <c r="BI61" s="118"/>
      <c r="BJ61" s="61"/>
      <c r="BK61" s="173"/>
      <c r="BL61" s="3"/>
      <c r="BM61" s="105"/>
      <c r="BN61" s="111"/>
      <c r="BO61" s="3"/>
      <c r="BP61" s="3"/>
    </row>
    <row r="62" spans="1:68" s="274" customFormat="1" ht="54" customHeight="1" x14ac:dyDescent="0.15">
      <c r="A62" s="379">
        <v>49</v>
      </c>
      <c r="B62" s="226" t="s">
        <v>141</v>
      </c>
      <c r="C62" s="229" t="s">
        <v>792</v>
      </c>
      <c r="D62" s="228" t="s">
        <v>793</v>
      </c>
      <c r="E62" s="59">
        <v>13.862</v>
      </c>
      <c r="F62" s="59">
        <v>13.862</v>
      </c>
      <c r="G62" s="59">
        <v>13</v>
      </c>
      <c r="H62" s="59" t="s">
        <v>1083</v>
      </c>
      <c r="I62" s="238" t="s">
        <v>964</v>
      </c>
      <c r="J62" s="241" t="s">
        <v>1212</v>
      </c>
      <c r="K62" s="62">
        <v>0</v>
      </c>
      <c r="L62" s="62">
        <v>0</v>
      </c>
      <c r="M62" s="59">
        <f t="shared" si="67"/>
        <v>0</v>
      </c>
      <c r="N62" s="59"/>
      <c r="O62" s="242" t="s">
        <v>962</v>
      </c>
      <c r="P62" s="153"/>
      <c r="Q62" s="255"/>
      <c r="R62" s="255" t="s">
        <v>306</v>
      </c>
      <c r="S62" s="256" t="s">
        <v>295</v>
      </c>
      <c r="T62" s="257" t="s">
        <v>374</v>
      </c>
      <c r="U62" s="426">
        <v>54</v>
      </c>
      <c r="V62" s="258" t="str">
        <f t="shared" si="8"/>
        <v/>
      </c>
      <c r="W62" s="261" t="s">
        <v>603</v>
      </c>
      <c r="X62" s="227" t="s">
        <v>387</v>
      </c>
      <c r="Y62" s="227"/>
      <c r="Z62" s="260"/>
      <c r="AA62" s="437"/>
      <c r="AB62" s="435" t="s">
        <v>407</v>
      </c>
      <c r="AC62" s="436" t="s">
        <v>409</v>
      </c>
      <c r="AD62" s="435"/>
      <c r="AE62" s="436"/>
      <c r="AF62" s="437"/>
      <c r="AG62" s="9" t="str">
        <f t="shared" ref="AG62:AG113" si="74">R62&amp;S62</f>
        <v>初等中等教育局一般会計</v>
      </c>
      <c r="AH62" s="15"/>
      <c r="AI62" s="53" t="str">
        <f t="shared" si="68"/>
        <v>－</v>
      </c>
      <c r="AJ62" s="53" t="str">
        <f t="shared" si="69"/>
        <v>－</v>
      </c>
      <c r="AK62" s="53" t="str">
        <f t="shared" si="70"/>
        <v>－</v>
      </c>
      <c r="AL62" s="81"/>
      <c r="AM62" s="46" t="str">
        <f t="shared" si="71"/>
        <v>○</v>
      </c>
      <c r="AN62" s="81"/>
      <c r="AO62" s="46" t="str">
        <f t="shared" si="72"/>
        <v>-</v>
      </c>
      <c r="AP62" s="46" t="str">
        <f t="shared" si="73"/>
        <v>-</v>
      </c>
      <c r="AQ62" s="46"/>
      <c r="AR62" s="46"/>
      <c r="AS62" s="46"/>
      <c r="AT62" s="46"/>
      <c r="AU62" s="46"/>
      <c r="AV62" s="46"/>
      <c r="AW62" s="46"/>
      <c r="AX62" s="173"/>
      <c r="AY62" s="10">
        <v>41000</v>
      </c>
      <c r="AZ62" s="10">
        <v>42094</v>
      </c>
      <c r="BA62" s="426">
        <f t="shared" si="10"/>
        <v>2.9972602739726026</v>
      </c>
      <c r="BB62" s="173" t="str">
        <f t="shared" si="28"/>
        <v/>
      </c>
      <c r="BC62" s="173" t="str">
        <f t="shared" si="57"/>
        <v/>
      </c>
      <c r="BD62" s="173" t="str">
        <f t="shared" si="12"/>
        <v/>
      </c>
      <c r="BE62" s="1"/>
      <c r="BF62" s="173">
        <v>1</v>
      </c>
      <c r="BG62" s="115" t="s">
        <v>546</v>
      </c>
      <c r="BH62" s="173"/>
      <c r="BI62" s="118"/>
      <c r="BJ62" s="61"/>
      <c r="BK62" s="173"/>
      <c r="BL62" s="1"/>
      <c r="BM62" s="105"/>
      <c r="BN62" s="153"/>
      <c r="BO62" s="1"/>
      <c r="BP62" s="1"/>
    </row>
    <row r="63" spans="1:68" s="274" customFormat="1" ht="54" customHeight="1" x14ac:dyDescent="0.15">
      <c r="A63" s="379">
        <v>50</v>
      </c>
      <c r="B63" s="226" t="s">
        <v>484</v>
      </c>
      <c r="C63" s="229" t="s">
        <v>787</v>
      </c>
      <c r="D63" s="228" t="s">
        <v>793</v>
      </c>
      <c r="E63" s="59">
        <v>12.555</v>
      </c>
      <c r="F63" s="59">
        <v>12.555</v>
      </c>
      <c r="G63" s="59">
        <v>8</v>
      </c>
      <c r="H63" s="59" t="s">
        <v>1083</v>
      </c>
      <c r="I63" s="238" t="s">
        <v>964</v>
      </c>
      <c r="J63" s="241" t="s">
        <v>1212</v>
      </c>
      <c r="K63" s="59">
        <v>0</v>
      </c>
      <c r="L63" s="59">
        <v>0</v>
      </c>
      <c r="M63" s="59">
        <f t="shared" si="67"/>
        <v>0</v>
      </c>
      <c r="N63" s="62"/>
      <c r="O63" s="242" t="s">
        <v>962</v>
      </c>
      <c r="P63" s="153"/>
      <c r="Q63" s="255"/>
      <c r="R63" s="255" t="s">
        <v>236</v>
      </c>
      <c r="S63" s="256" t="s">
        <v>295</v>
      </c>
      <c r="T63" s="257" t="s">
        <v>4</v>
      </c>
      <c r="U63" s="413">
        <v>56</v>
      </c>
      <c r="V63" s="258"/>
      <c r="W63" s="261" t="s">
        <v>693</v>
      </c>
      <c r="X63" s="227"/>
      <c r="Y63" s="227"/>
      <c r="Z63" s="260"/>
      <c r="AA63" s="437"/>
      <c r="AB63" s="435"/>
      <c r="AC63" s="436"/>
      <c r="AD63" s="435" t="s">
        <v>407</v>
      </c>
      <c r="AE63" s="436" t="s">
        <v>409</v>
      </c>
      <c r="AF63" s="437"/>
      <c r="AG63" s="9" t="str">
        <f t="shared" si="74"/>
        <v>初等中等教育局一般会計</v>
      </c>
      <c r="AH63" s="15"/>
      <c r="AI63" s="53" t="str">
        <f t="shared" si="68"/>
        <v>－</v>
      </c>
      <c r="AJ63" s="53" t="str">
        <f t="shared" si="69"/>
        <v>－</v>
      </c>
      <c r="AK63" s="53" t="str">
        <f t="shared" si="70"/>
        <v>－</v>
      </c>
      <c r="AL63" s="81"/>
      <c r="AM63" s="46" t="str">
        <f t="shared" si="71"/>
        <v>－</v>
      </c>
      <c r="AN63" s="81"/>
      <c r="AO63" s="46" t="str">
        <f t="shared" si="72"/>
        <v>-</v>
      </c>
      <c r="AP63" s="46" t="str">
        <f t="shared" si="73"/>
        <v>-</v>
      </c>
      <c r="AQ63" s="46"/>
      <c r="AR63" s="46"/>
      <c r="AS63" s="46"/>
      <c r="AT63" s="46"/>
      <c r="AU63" s="46"/>
      <c r="AV63" s="46"/>
      <c r="AW63" s="46"/>
      <c r="AX63" s="173"/>
      <c r="AY63" s="10">
        <v>41365</v>
      </c>
      <c r="AZ63" s="10">
        <v>42094</v>
      </c>
      <c r="BA63" s="426">
        <f t="shared" si="10"/>
        <v>1.9972602739726026</v>
      </c>
      <c r="BB63" s="173" t="str">
        <f t="shared" si="28"/>
        <v/>
      </c>
      <c r="BC63" s="173" t="str">
        <f t="shared" si="57"/>
        <v/>
      </c>
      <c r="BD63" s="173" t="str">
        <f t="shared" ref="BD63:BD114" si="75">IF(AND(AZ63="未定",AD63="○"),"○","")</f>
        <v/>
      </c>
      <c r="BE63" s="1"/>
      <c r="BF63" s="173">
        <v>1</v>
      </c>
      <c r="BG63" s="115" t="s">
        <v>546</v>
      </c>
      <c r="BH63" s="173"/>
      <c r="BI63" s="118"/>
      <c r="BJ63" s="61"/>
      <c r="BK63" s="173"/>
      <c r="BL63" s="1"/>
      <c r="BM63" s="105"/>
      <c r="BN63" s="153"/>
      <c r="BO63" s="1"/>
      <c r="BP63" s="1"/>
    </row>
    <row r="64" spans="1:68" s="274" customFormat="1" ht="54" customHeight="1" x14ac:dyDescent="0.15">
      <c r="A64" s="379">
        <v>51</v>
      </c>
      <c r="B64" s="226" t="s">
        <v>7</v>
      </c>
      <c r="C64" s="229" t="s">
        <v>787</v>
      </c>
      <c r="D64" s="228" t="s">
        <v>520</v>
      </c>
      <c r="E64" s="59">
        <v>103.872</v>
      </c>
      <c r="F64" s="59">
        <v>100</v>
      </c>
      <c r="G64" s="59">
        <v>64</v>
      </c>
      <c r="H64" s="59" t="s">
        <v>1083</v>
      </c>
      <c r="I64" s="238" t="s">
        <v>963</v>
      </c>
      <c r="J64" s="241" t="s">
        <v>1225</v>
      </c>
      <c r="K64" s="59">
        <v>67.228999999999999</v>
      </c>
      <c r="L64" s="59">
        <v>57.951000000000001</v>
      </c>
      <c r="M64" s="59">
        <f t="shared" si="67"/>
        <v>-9.2779999999999987</v>
      </c>
      <c r="N64" s="62">
        <v>-9.2780000000000005</v>
      </c>
      <c r="O64" s="242" t="s">
        <v>961</v>
      </c>
      <c r="P64" s="153" t="s">
        <v>1226</v>
      </c>
      <c r="Q64" s="255"/>
      <c r="R64" s="255" t="s">
        <v>236</v>
      </c>
      <c r="S64" s="256" t="s">
        <v>295</v>
      </c>
      <c r="T64" s="257" t="s">
        <v>4</v>
      </c>
      <c r="U64" s="413">
        <v>57</v>
      </c>
      <c r="V64" s="258"/>
      <c r="W64" s="261" t="s">
        <v>693</v>
      </c>
      <c r="X64" s="227"/>
      <c r="Y64" s="227"/>
      <c r="Z64" s="260"/>
      <c r="AA64" s="437"/>
      <c r="AB64" s="435"/>
      <c r="AC64" s="436"/>
      <c r="AD64" s="435" t="s">
        <v>407</v>
      </c>
      <c r="AE64" s="436" t="s">
        <v>409</v>
      </c>
      <c r="AF64" s="437"/>
      <c r="AG64" s="9" t="str">
        <f t="shared" si="74"/>
        <v>初等中等教育局一般会計</v>
      </c>
      <c r="AH64" s="15"/>
      <c r="AI64" s="53" t="str">
        <f t="shared" si="68"/>
        <v>－</v>
      </c>
      <c r="AJ64" s="53" t="str">
        <f t="shared" si="69"/>
        <v>－</v>
      </c>
      <c r="AK64" s="53" t="str">
        <f t="shared" si="70"/>
        <v>－</v>
      </c>
      <c r="AL64" s="81"/>
      <c r="AM64" s="46" t="str">
        <f t="shared" si="71"/>
        <v>－</v>
      </c>
      <c r="AN64" s="81"/>
      <c r="AO64" s="46" t="str">
        <f t="shared" si="72"/>
        <v>-</v>
      </c>
      <c r="AP64" s="46" t="str">
        <f t="shared" si="73"/>
        <v>-</v>
      </c>
      <c r="AQ64" s="46"/>
      <c r="AR64" s="46"/>
      <c r="AS64" s="46"/>
      <c r="AT64" s="46"/>
      <c r="AU64" s="46"/>
      <c r="AV64" s="46"/>
      <c r="AW64" s="46"/>
      <c r="AX64" s="173"/>
      <c r="AY64" s="10">
        <v>41365</v>
      </c>
      <c r="AZ64" s="173" t="s">
        <v>520</v>
      </c>
      <c r="BA64" s="426" t="str">
        <f t="shared" si="10"/>
        <v>未定</v>
      </c>
      <c r="BB64" s="173" t="str">
        <f t="shared" si="28"/>
        <v>○</v>
      </c>
      <c r="BC64" s="173" t="str">
        <f t="shared" si="57"/>
        <v/>
      </c>
      <c r="BD64" s="173" t="str">
        <f t="shared" si="75"/>
        <v>○</v>
      </c>
      <c r="BE64" s="1"/>
      <c r="BF64" s="173">
        <v>1</v>
      </c>
      <c r="BG64" s="115" t="s">
        <v>546</v>
      </c>
      <c r="BH64" s="173"/>
      <c r="BI64" s="118"/>
      <c r="BJ64" s="61"/>
      <c r="BK64" s="173"/>
      <c r="BL64" s="3"/>
      <c r="BM64" s="105"/>
      <c r="BN64" s="153"/>
      <c r="BO64" s="3"/>
      <c r="BP64" s="3"/>
    </row>
    <row r="65" spans="1:68" s="274" customFormat="1" ht="54" customHeight="1" x14ac:dyDescent="0.15">
      <c r="A65" s="379">
        <v>52</v>
      </c>
      <c r="B65" s="226" t="s">
        <v>378</v>
      </c>
      <c r="C65" s="229" t="s">
        <v>787</v>
      </c>
      <c r="D65" s="228" t="s">
        <v>943</v>
      </c>
      <c r="E65" s="59">
        <v>168.02500000000001</v>
      </c>
      <c r="F65" s="59">
        <v>168.02500000000001</v>
      </c>
      <c r="G65" s="59">
        <v>136</v>
      </c>
      <c r="H65" s="59" t="s">
        <v>1083</v>
      </c>
      <c r="I65" s="238" t="s">
        <v>963</v>
      </c>
      <c r="J65" s="241" t="s">
        <v>1127</v>
      </c>
      <c r="K65" s="59">
        <v>97.177999999999997</v>
      </c>
      <c r="L65" s="59">
        <v>280.149</v>
      </c>
      <c r="M65" s="59">
        <f t="shared" si="67"/>
        <v>182.971</v>
      </c>
      <c r="N65" s="62">
        <v>-7.7050000000000001</v>
      </c>
      <c r="O65" s="242" t="s">
        <v>961</v>
      </c>
      <c r="P65" s="153" t="s">
        <v>1227</v>
      </c>
      <c r="Q65" s="255"/>
      <c r="R65" s="255" t="s">
        <v>236</v>
      </c>
      <c r="S65" s="256" t="s">
        <v>295</v>
      </c>
      <c r="T65" s="257" t="s">
        <v>344</v>
      </c>
      <c r="U65" s="413">
        <v>59</v>
      </c>
      <c r="V65" s="258"/>
      <c r="W65" s="261" t="s">
        <v>693</v>
      </c>
      <c r="X65" s="227" t="s">
        <v>387</v>
      </c>
      <c r="Y65" s="227"/>
      <c r="Z65" s="260"/>
      <c r="AA65" s="437"/>
      <c r="AB65" s="435"/>
      <c r="AC65" s="436"/>
      <c r="AD65" s="435" t="s">
        <v>407</v>
      </c>
      <c r="AE65" s="436" t="s">
        <v>409</v>
      </c>
      <c r="AF65" s="437"/>
      <c r="AG65" s="9" t="str">
        <f t="shared" si="74"/>
        <v>初等中等教育局一般会計</v>
      </c>
      <c r="AH65" s="15"/>
      <c r="AI65" s="53" t="str">
        <f t="shared" si="68"/>
        <v>－</v>
      </c>
      <c r="AJ65" s="53" t="str">
        <f t="shared" si="69"/>
        <v>－</v>
      </c>
      <c r="AK65" s="53" t="str">
        <f t="shared" si="70"/>
        <v>－</v>
      </c>
      <c r="AL65" s="81"/>
      <c r="AM65" s="46" t="str">
        <f t="shared" si="71"/>
        <v>－</v>
      </c>
      <c r="AN65" s="81"/>
      <c r="AO65" s="46" t="str">
        <f t="shared" si="72"/>
        <v>-</v>
      </c>
      <c r="AP65" s="46" t="str">
        <f t="shared" si="73"/>
        <v>-</v>
      </c>
      <c r="AQ65" s="46"/>
      <c r="AR65" s="46"/>
      <c r="AS65" s="46"/>
      <c r="AT65" s="46"/>
      <c r="AU65" s="46"/>
      <c r="AV65" s="46"/>
      <c r="AW65" s="46"/>
      <c r="AX65" s="173"/>
      <c r="AY65" s="10">
        <v>41365</v>
      </c>
      <c r="AZ65" s="173" t="s">
        <v>520</v>
      </c>
      <c r="BA65" s="426" t="str">
        <f t="shared" si="10"/>
        <v>未定</v>
      </c>
      <c r="BB65" s="173" t="str">
        <f t="shared" si="28"/>
        <v>○</v>
      </c>
      <c r="BC65" s="173" t="str">
        <f t="shared" si="57"/>
        <v/>
      </c>
      <c r="BD65" s="173" t="str">
        <f t="shared" si="75"/>
        <v>○</v>
      </c>
      <c r="BE65" s="1"/>
      <c r="BF65" s="173">
        <v>1</v>
      </c>
      <c r="BG65" s="115" t="s">
        <v>546</v>
      </c>
      <c r="BH65" s="173"/>
      <c r="BI65" s="118"/>
      <c r="BJ65" s="61"/>
      <c r="BK65" s="173"/>
      <c r="BL65" s="1"/>
      <c r="BM65" s="105"/>
      <c r="BN65" s="153"/>
      <c r="BO65" s="1"/>
      <c r="BP65" s="1"/>
    </row>
    <row r="66" spans="1:68" s="274" customFormat="1" ht="54" customHeight="1" x14ac:dyDescent="0.15">
      <c r="A66" s="379">
        <v>53</v>
      </c>
      <c r="B66" s="226" t="s">
        <v>365</v>
      </c>
      <c r="C66" s="229" t="s">
        <v>787</v>
      </c>
      <c r="D66" s="228" t="s">
        <v>520</v>
      </c>
      <c r="E66" s="59">
        <v>3294.3229999999999</v>
      </c>
      <c r="F66" s="59">
        <v>3294.3229999999999</v>
      </c>
      <c r="G66" s="59">
        <v>3159</v>
      </c>
      <c r="H66" s="59" t="s">
        <v>1083</v>
      </c>
      <c r="I66" s="238" t="s">
        <v>963</v>
      </c>
      <c r="J66" s="241" t="s">
        <v>1228</v>
      </c>
      <c r="K66" s="59">
        <v>4117.9040000000005</v>
      </c>
      <c r="L66" s="59">
        <v>4941.4840000000004</v>
      </c>
      <c r="M66" s="59">
        <f t="shared" ref="M66:M67" si="76">L66-K66</f>
        <v>823.57999999999993</v>
      </c>
      <c r="N66" s="59"/>
      <c r="O66" s="242" t="s">
        <v>960</v>
      </c>
      <c r="P66" s="153" t="s">
        <v>1229</v>
      </c>
      <c r="Q66" s="255"/>
      <c r="R66" s="255" t="s">
        <v>236</v>
      </c>
      <c r="S66" s="256" t="s">
        <v>295</v>
      </c>
      <c r="T66" s="257" t="s">
        <v>344</v>
      </c>
      <c r="U66" s="413">
        <v>60</v>
      </c>
      <c r="V66" s="258"/>
      <c r="W66" s="261" t="s">
        <v>693</v>
      </c>
      <c r="X66" s="227"/>
      <c r="Y66" s="227" t="s">
        <v>387</v>
      </c>
      <c r="Z66" s="260"/>
      <c r="AA66" s="437"/>
      <c r="AB66" s="435"/>
      <c r="AC66" s="436"/>
      <c r="AD66" s="435" t="s">
        <v>407</v>
      </c>
      <c r="AE66" s="436" t="s">
        <v>409</v>
      </c>
      <c r="AF66" s="437"/>
      <c r="AG66" s="9" t="str">
        <f t="shared" si="74"/>
        <v>初等中等教育局一般会計</v>
      </c>
      <c r="AH66" s="15"/>
      <c r="AI66" s="53" t="str">
        <f t="shared" ref="AI66:AI67" si="77">IF(OR(AJ66="○",AS66="○"),"○","－")</f>
        <v>－</v>
      </c>
      <c r="AJ66" s="53" t="str">
        <f t="shared" ref="AJ66:AJ67" si="78">IF(OR(AO66="○",AP66="○",AQ66="○",AT66="○",AV66="○"),"○","－")</f>
        <v>－</v>
      </c>
      <c r="AK66" s="53" t="str">
        <f t="shared" ref="AK66:AK67" si="79">IF(OR(AO66="○",AP66="○",AQ66="○"),"○","－")</f>
        <v>－</v>
      </c>
      <c r="AL66" s="81"/>
      <c r="AM66" s="46" t="str">
        <f t="shared" ref="AM66:AM67" si="80">IF(AB66="○","○","－")</f>
        <v>－</v>
      </c>
      <c r="AN66" s="81"/>
      <c r="AO66" s="46" t="str">
        <f t="shared" si="72"/>
        <v>-</v>
      </c>
      <c r="AP66" s="46" t="str">
        <f t="shared" si="73"/>
        <v>-</v>
      </c>
      <c r="AQ66" s="46"/>
      <c r="AR66" s="46"/>
      <c r="AS66" s="46"/>
      <c r="AT66" s="46"/>
      <c r="AU66" s="46"/>
      <c r="AV66" s="46"/>
      <c r="AW66" s="46"/>
      <c r="AX66" s="173"/>
      <c r="AY66" s="10">
        <v>41365</v>
      </c>
      <c r="AZ66" s="173" t="s">
        <v>520</v>
      </c>
      <c r="BA66" s="426" t="str">
        <f t="shared" ref="BA66:BA67" si="81">IF(AZ66="未定","未定",YEARFRAC(AY66,AZ66,3))</f>
        <v>未定</v>
      </c>
      <c r="BB66" s="173" t="str">
        <f t="shared" si="28"/>
        <v>○</v>
      </c>
      <c r="BC66" s="173" t="str">
        <f t="shared" si="57"/>
        <v/>
      </c>
      <c r="BD66" s="173" t="str">
        <f t="shared" si="75"/>
        <v>○</v>
      </c>
      <c r="BE66" s="1"/>
      <c r="BF66" s="173">
        <v>1</v>
      </c>
      <c r="BG66" s="115" t="s">
        <v>546</v>
      </c>
      <c r="BH66" s="173"/>
      <c r="BI66" s="118"/>
      <c r="BJ66" s="61"/>
      <c r="BK66" s="173"/>
      <c r="BL66" s="3"/>
      <c r="BM66" s="105"/>
      <c r="BN66" s="153"/>
      <c r="BO66" s="3"/>
      <c r="BP66" s="3"/>
    </row>
    <row r="67" spans="1:68" s="274" customFormat="1" ht="54" customHeight="1" x14ac:dyDescent="0.15">
      <c r="A67" s="379">
        <v>54</v>
      </c>
      <c r="B67" s="226" t="s">
        <v>441</v>
      </c>
      <c r="C67" s="229" t="s">
        <v>793</v>
      </c>
      <c r="D67" s="228" t="s">
        <v>520</v>
      </c>
      <c r="E67" s="59">
        <v>573.47299999999996</v>
      </c>
      <c r="F67" s="59">
        <v>573.47299999999996</v>
      </c>
      <c r="G67" s="59">
        <v>466</v>
      </c>
      <c r="H67" s="175" t="s">
        <v>1007</v>
      </c>
      <c r="I67" s="238" t="s">
        <v>963</v>
      </c>
      <c r="J67" s="241" t="s">
        <v>1127</v>
      </c>
      <c r="K67" s="59">
        <v>709.601</v>
      </c>
      <c r="L67" s="59">
        <v>812.87699999999995</v>
      </c>
      <c r="M67" s="59">
        <f t="shared" si="76"/>
        <v>103.27599999999995</v>
      </c>
      <c r="N67" s="59">
        <v>-9.7319999999999993</v>
      </c>
      <c r="O67" s="242" t="s">
        <v>961</v>
      </c>
      <c r="P67" s="153" t="s">
        <v>1230</v>
      </c>
      <c r="Q67" s="255"/>
      <c r="R67" s="255" t="s">
        <v>236</v>
      </c>
      <c r="S67" s="256" t="s">
        <v>295</v>
      </c>
      <c r="T67" s="257" t="s">
        <v>344</v>
      </c>
      <c r="U67" s="413" t="s">
        <v>724</v>
      </c>
      <c r="V67" s="258" t="s">
        <v>407</v>
      </c>
      <c r="W67" s="261" t="s">
        <v>409</v>
      </c>
      <c r="X67" s="227"/>
      <c r="Y67" s="227" t="s">
        <v>407</v>
      </c>
      <c r="Z67" s="260"/>
      <c r="AA67" s="437"/>
      <c r="AB67" s="435"/>
      <c r="AC67" s="436"/>
      <c r="AD67" s="435"/>
      <c r="AE67" s="436"/>
      <c r="AF67" s="437"/>
      <c r="AG67" s="9" t="str">
        <f t="shared" si="74"/>
        <v>初等中等教育局一般会計</v>
      </c>
      <c r="AH67" s="15"/>
      <c r="AI67" s="53" t="str">
        <f t="shared" si="77"/>
        <v>○</v>
      </c>
      <c r="AJ67" s="53" t="str">
        <f t="shared" si="78"/>
        <v>○</v>
      </c>
      <c r="AK67" s="53" t="str">
        <f t="shared" si="79"/>
        <v>○</v>
      </c>
      <c r="AL67" s="81"/>
      <c r="AM67" s="46" t="str">
        <f t="shared" si="80"/>
        <v>－</v>
      </c>
      <c r="AN67" s="81"/>
      <c r="AO67" s="46" t="str">
        <f t="shared" si="72"/>
        <v>○</v>
      </c>
      <c r="AP67" s="46" t="str">
        <f t="shared" si="73"/>
        <v>-</v>
      </c>
      <c r="AQ67" s="46"/>
      <c r="AR67" s="46"/>
      <c r="AS67" s="46"/>
      <c r="AT67" s="46"/>
      <c r="AU67" s="46"/>
      <c r="AV67" s="46"/>
      <c r="AW67" s="46"/>
      <c r="AX67" s="173"/>
      <c r="AY67" s="10">
        <v>41730</v>
      </c>
      <c r="AZ67" s="173" t="s">
        <v>520</v>
      </c>
      <c r="BA67" s="426" t="str">
        <f t="shared" si="81"/>
        <v>未定</v>
      </c>
      <c r="BB67" s="173" t="str">
        <f t="shared" si="28"/>
        <v>○</v>
      </c>
      <c r="BC67" s="173" t="str">
        <f t="shared" si="57"/>
        <v/>
      </c>
      <c r="BD67" s="173" t="str">
        <f t="shared" si="75"/>
        <v/>
      </c>
      <c r="BE67" s="1"/>
      <c r="BF67" s="173">
        <v>1</v>
      </c>
      <c r="BG67" s="115" t="s">
        <v>546</v>
      </c>
      <c r="BH67" s="173"/>
      <c r="BI67" s="118"/>
      <c r="BJ67" s="61"/>
      <c r="BK67" s="173"/>
      <c r="BL67" s="3"/>
      <c r="BM67" s="105"/>
      <c r="BN67" s="153"/>
      <c r="BO67" s="3"/>
      <c r="BP67" s="3"/>
    </row>
    <row r="68" spans="1:68" s="274" customFormat="1" ht="54" customHeight="1" x14ac:dyDescent="0.15">
      <c r="A68" s="379">
        <v>55</v>
      </c>
      <c r="B68" s="226" t="s">
        <v>1419</v>
      </c>
      <c r="C68" s="229" t="s">
        <v>793</v>
      </c>
      <c r="D68" s="228" t="s">
        <v>520</v>
      </c>
      <c r="E68" s="59">
        <v>806.51400000000001</v>
      </c>
      <c r="F68" s="59">
        <v>806.51400000000001</v>
      </c>
      <c r="G68" s="59">
        <v>752</v>
      </c>
      <c r="H68" s="175" t="s">
        <v>1008</v>
      </c>
      <c r="I68" s="238" t="s">
        <v>963</v>
      </c>
      <c r="J68" s="241" t="s">
        <v>1127</v>
      </c>
      <c r="K68" s="59">
        <v>1052.01</v>
      </c>
      <c r="L68" s="59">
        <v>1216.336</v>
      </c>
      <c r="M68" s="59">
        <f t="shared" si="67"/>
        <v>164.32600000000002</v>
      </c>
      <c r="N68" s="59">
        <v>-14.263999999999999</v>
      </c>
      <c r="O68" s="242" t="s">
        <v>961</v>
      </c>
      <c r="P68" s="153" t="s">
        <v>1231</v>
      </c>
      <c r="Q68" s="255"/>
      <c r="R68" s="255" t="s">
        <v>236</v>
      </c>
      <c r="S68" s="256" t="s">
        <v>295</v>
      </c>
      <c r="T68" s="257" t="s">
        <v>344</v>
      </c>
      <c r="U68" s="413" t="s">
        <v>725</v>
      </c>
      <c r="V68" s="258" t="s">
        <v>407</v>
      </c>
      <c r="W68" s="261" t="s">
        <v>409</v>
      </c>
      <c r="X68" s="227"/>
      <c r="Y68" s="227" t="s">
        <v>407</v>
      </c>
      <c r="Z68" s="260"/>
      <c r="AA68" s="437"/>
      <c r="AB68" s="435"/>
      <c r="AC68" s="436"/>
      <c r="AD68" s="435"/>
      <c r="AE68" s="436"/>
      <c r="AF68" s="437"/>
      <c r="AG68" s="9" t="str">
        <f t="shared" si="74"/>
        <v>初等中等教育局一般会計</v>
      </c>
      <c r="AH68" s="15"/>
      <c r="AI68" s="53" t="str">
        <f t="shared" si="68"/>
        <v>○</v>
      </c>
      <c r="AJ68" s="53" t="str">
        <f t="shared" si="69"/>
        <v>○</v>
      </c>
      <c r="AK68" s="53" t="str">
        <f t="shared" si="70"/>
        <v>○</v>
      </c>
      <c r="AL68" s="81"/>
      <c r="AM68" s="46" t="str">
        <f t="shared" si="71"/>
        <v>－</v>
      </c>
      <c r="AN68" s="81"/>
      <c r="AO68" s="46" t="str">
        <f t="shared" si="72"/>
        <v>○</v>
      </c>
      <c r="AP68" s="46" t="str">
        <f t="shared" si="73"/>
        <v>-</v>
      </c>
      <c r="AQ68" s="46"/>
      <c r="AR68" s="46"/>
      <c r="AS68" s="46"/>
      <c r="AT68" s="46"/>
      <c r="AU68" s="46"/>
      <c r="AV68" s="46"/>
      <c r="AW68" s="46"/>
      <c r="AX68" s="173"/>
      <c r="AY68" s="10">
        <v>41730</v>
      </c>
      <c r="AZ68" s="173" t="s">
        <v>520</v>
      </c>
      <c r="BA68" s="426" t="str">
        <f t="shared" si="10"/>
        <v>未定</v>
      </c>
      <c r="BB68" s="173" t="str">
        <f t="shared" si="28"/>
        <v>○</v>
      </c>
      <c r="BC68" s="173" t="str">
        <f t="shared" ref="BC68:BC69" si="82">IF(AND(AZ68="未定",AB68="○"),"○","")</f>
        <v/>
      </c>
      <c r="BD68" s="173" t="str">
        <f t="shared" si="75"/>
        <v/>
      </c>
      <c r="BE68" s="1"/>
      <c r="BF68" s="173">
        <v>1</v>
      </c>
      <c r="BG68" s="115" t="s">
        <v>546</v>
      </c>
      <c r="BH68" s="173"/>
      <c r="BI68" s="118"/>
      <c r="BJ68" s="61"/>
      <c r="BK68" s="173"/>
      <c r="BL68" s="3"/>
      <c r="BM68" s="105"/>
      <c r="BN68" s="153"/>
      <c r="BO68" s="3"/>
      <c r="BP68" s="3"/>
    </row>
    <row r="69" spans="1:68" s="274" customFormat="1" ht="54" customHeight="1" x14ac:dyDescent="0.15">
      <c r="A69" s="379">
        <v>56</v>
      </c>
      <c r="B69" s="226" t="s">
        <v>442</v>
      </c>
      <c r="C69" s="229" t="s">
        <v>793</v>
      </c>
      <c r="D69" s="228" t="s">
        <v>520</v>
      </c>
      <c r="E69" s="59">
        <v>104.79</v>
      </c>
      <c r="F69" s="59">
        <v>104.79</v>
      </c>
      <c r="G69" s="59">
        <v>62</v>
      </c>
      <c r="H69" s="175" t="s">
        <v>1009</v>
      </c>
      <c r="I69" s="238" t="s">
        <v>963</v>
      </c>
      <c r="J69" s="241" t="s">
        <v>1127</v>
      </c>
      <c r="K69" s="59">
        <v>94.954999999999998</v>
      </c>
      <c r="L69" s="59">
        <v>50.545999999999999</v>
      </c>
      <c r="M69" s="59">
        <f t="shared" ref="M69" si="83">L69-K69</f>
        <v>-44.408999999999999</v>
      </c>
      <c r="N69" s="59">
        <v>-44.408999999999999</v>
      </c>
      <c r="O69" s="242" t="s">
        <v>961</v>
      </c>
      <c r="P69" s="153" t="s">
        <v>1232</v>
      </c>
      <c r="Q69" s="255"/>
      <c r="R69" s="255" t="s">
        <v>236</v>
      </c>
      <c r="S69" s="256" t="s">
        <v>295</v>
      </c>
      <c r="T69" s="257" t="s">
        <v>344</v>
      </c>
      <c r="U69" s="413" t="s">
        <v>726</v>
      </c>
      <c r="V69" s="258" t="s">
        <v>407</v>
      </c>
      <c r="W69" s="261" t="s">
        <v>409</v>
      </c>
      <c r="X69" s="227" t="s">
        <v>763</v>
      </c>
      <c r="Y69" s="227"/>
      <c r="Z69" s="260"/>
      <c r="AA69" s="437"/>
      <c r="AB69" s="435"/>
      <c r="AC69" s="436"/>
      <c r="AD69" s="435"/>
      <c r="AE69" s="436"/>
      <c r="AF69" s="437"/>
      <c r="AG69" s="9" t="str">
        <f t="shared" si="74"/>
        <v>初等中等教育局一般会計</v>
      </c>
      <c r="AH69" s="15"/>
      <c r="AI69" s="53" t="str">
        <f t="shared" ref="AI69" si="84">IF(OR(AJ69="○",AS69="○"),"○","－")</f>
        <v>○</v>
      </c>
      <c r="AJ69" s="53" t="str">
        <f t="shared" ref="AJ69" si="85">IF(OR(AO69="○",AP69="○",AQ69="○",AT69="○",AV69="○"),"○","－")</f>
        <v>○</v>
      </c>
      <c r="AK69" s="53" t="str">
        <f t="shared" ref="AK69" si="86">IF(OR(AO69="○",AP69="○",AQ69="○"),"○","－")</f>
        <v>○</v>
      </c>
      <c r="AL69" s="81"/>
      <c r="AM69" s="46" t="str">
        <f t="shared" ref="AM69" si="87">IF(AB69="○","○","－")</f>
        <v>－</v>
      </c>
      <c r="AN69" s="81"/>
      <c r="AO69" s="46" t="str">
        <f t="shared" si="72"/>
        <v>○</v>
      </c>
      <c r="AP69" s="46" t="str">
        <f t="shared" si="73"/>
        <v>-</v>
      </c>
      <c r="AQ69" s="46"/>
      <c r="AR69" s="46"/>
      <c r="AS69" s="46"/>
      <c r="AT69" s="46"/>
      <c r="AU69" s="46"/>
      <c r="AV69" s="46"/>
      <c r="AW69" s="46"/>
      <c r="AX69" s="173"/>
      <c r="AY69" s="10">
        <v>41730</v>
      </c>
      <c r="AZ69" s="173" t="s">
        <v>520</v>
      </c>
      <c r="BA69" s="426" t="str">
        <f t="shared" ref="BA69" si="88">IF(AZ69="未定","未定",YEARFRAC(AY69,AZ69,3))</f>
        <v>未定</v>
      </c>
      <c r="BB69" s="173" t="str">
        <f t="shared" si="28"/>
        <v>○</v>
      </c>
      <c r="BC69" s="173" t="str">
        <f t="shared" si="82"/>
        <v/>
      </c>
      <c r="BD69" s="173" t="str">
        <f t="shared" si="75"/>
        <v/>
      </c>
      <c r="BE69" s="1"/>
      <c r="BF69" s="173">
        <v>1</v>
      </c>
      <c r="BG69" s="115" t="s">
        <v>546</v>
      </c>
      <c r="BH69" s="173"/>
      <c r="BI69" s="118"/>
      <c r="BJ69" s="61"/>
      <c r="BK69" s="173"/>
      <c r="BL69" s="1"/>
      <c r="BM69" s="105"/>
      <c r="BN69" s="153"/>
      <c r="BO69" s="1"/>
      <c r="BP69" s="1"/>
    </row>
    <row r="70" spans="1:68" s="274" customFormat="1" ht="54" customHeight="1" x14ac:dyDescent="0.15">
      <c r="A70" s="379">
        <v>57</v>
      </c>
      <c r="B70" s="226" t="s">
        <v>440</v>
      </c>
      <c r="C70" s="229" t="s">
        <v>793</v>
      </c>
      <c r="D70" s="228" t="s">
        <v>520</v>
      </c>
      <c r="E70" s="59">
        <v>1.5529999999999999</v>
      </c>
      <c r="F70" s="59">
        <v>1.5529999999999999</v>
      </c>
      <c r="G70" s="59">
        <v>0.9</v>
      </c>
      <c r="H70" s="175" t="s">
        <v>1010</v>
      </c>
      <c r="I70" s="238" t="s">
        <v>963</v>
      </c>
      <c r="J70" s="241" t="s">
        <v>1205</v>
      </c>
      <c r="K70" s="59">
        <v>0.38</v>
      </c>
      <c r="L70" s="59">
        <v>0</v>
      </c>
      <c r="M70" s="59">
        <f t="shared" ref="M70" si="89">L70-K70</f>
        <v>-0.38</v>
      </c>
      <c r="N70" s="59">
        <v>-4.0000000000000001E-3</v>
      </c>
      <c r="O70" s="242" t="s">
        <v>961</v>
      </c>
      <c r="P70" s="153" t="s">
        <v>1233</v>
      </c>
      <c r="Q70" s="255"/>
      <c r="R70" s="255" t="s">
        <v>236</v>
      </c>
      <c r="S70" s="256" t="s">
        <v>295</v>
      </c>
      <c r="T70" s="257" t="s">
        <v>344</v>
      </c>
      <c r="U70" s="413" t="s">
        <v>727</v>
      </c>
      <c r="V70" s="258" t="s">
        <v>407</v>
      </c>
      <c r="W70" s="261" t="s">
        <v>409</v>
      </c>
      <c r="X70" s="227"/>
      <c r="Y70" s="227"/>
      <c r="Z70" s="260"/>
      <c r="AA70" s="437"/>
      <c r="AB70" s="435"/>
      <c r="AC70" s="436"/>
      <c r="AD70" s="435"/>
      <c r="AE70" s="436"/>
      <c r="AF70" s="437"/>
      <c r="AG70" s="9" t="str">
        <f t="shared" si="74"/>
        <v>初等中等教育局一般会計</v>
      </c>
      <c r="AH70" s="15"/>
      <c r="AI70" s="53" t="str">
        <f t="shared" ref="AI70" si="90">IF(OR(AJ70="○",AS70="○"),"○","－")</f>
        <v>○</v>
      </c>
      <c r="AJ70" s="53" t="str">
        <f t="shared" ref="AJ70" si="91">IF(OR(AO70="○",AP70="○",AQ70="○",AT70="○",AV70="○"),"○","－")</f>
        <v>○</v>
      </c>
      <c r="AK70" s="53" t="str">
        <f t="shared" ref="AK70" si="92">IF(OR(AO70="○",AP70="○",AQ70="○"),"○","－")</f>
        <v>○</v>
      </c>
      <c r="AL70" s="81"/>
      <c r="AM70" s="46" t="str">
        <f t="shared" ref="AM70" si="93">IF(AB70="○","○","－")</f>
        <v>－</v>
      </c>
      <c r="AN70" s="81"/>
      <c r="AO70" s="46" t="str">
        <f t="shared" si="72"/>
        <v>○</v>
      </c>
      <c r="AP70" s="46" t="str">
        <f t="shared" si="73"/>
        <v>-</v>
      </c>
      <c r="AQ70" s="46"/>
      <c r="AR70" s="46"/>
      <c r="AS70" s="46"/>
      <c r="AT70" s="46"/>
      <c r="AU70" s="46"/>
      <c r="AV70" s="46"/>
      <c r="AW70" s="46"/>
      <c r="AX70" s="173"/>
      <c r="AY70" s="10">
        <v>41730</v>
      </c>
      <c r="AZ70" s="173" t="s">
        <v>520</v>
      </c>
      <c r="BA70" s="426" t="str">
        <f t="shared" ref="BA70" si="94">IF(AZ70="未定","未定",YEARFRAC(AY70,AZ70,3))</f>
        <v>未定</v>
      </c>
      <c r="BB70" s="173" t="str">
        <f t="shared" si="28"/>
        <v>○</v>
      </c>
      <c r="BC70" s="173" t="str">
        <f t="shared" si="57"/>
        <v/>
      </c>
      <c r="BD70" s="173" t="str">
        <f t="shared" si="75"/>
        <v/>
      </c>
      <c r="BE70" s="1"/>
      <c r="BF70" s="173">
        <v>1</v>
      </c>
      <c r="BG70" s="115" t="s">
        <v>546</v>
      </c>
      <c r="BH70" s="173"/>
      <c r="BI70" s="118"/>
      <c r="BJ70" s="61"/>
      <c r="BK70" s="173"/>
      <c r="BL70" s="1"/>
      <c r="BM70" s="105"/>
      <c r="BN70" s="153"/>
      <c r="BO70" s="1"/>
      <c r="BP70" s="1"/>
    </row>
    <row r="71" spans="1:68" s="274" customFormat="1" ht="54" customHeight="1" x14ac:dyDescent="0.15">
      <c r="A71" s="379">
        <v>58</v>
      </c>
      <c r="B71" s="226" t="s">
        <v>1420</v>
      </c>
      <c r="C71" s="229" t="s">
        <v>793</v>
      </c>
      <c r="D71" s="228" t="s">
        <v>520</v>
      </c>
      <c r="E71" s="59">
        <v>83.537999999999997</v>
      </c>
      <c r="F71" s="59">
        <v>83.537999999999997</v>
      </c>
      <c r="G71" s="59">
        <v>74</v>
      </c>
      <c r="H71" s="175" t="s">
        <v>1011</v>
      </c>
      <c r="I71" s="238" t="s">
        <v>963</v>
      </c>
      <c r="J71" s="241" t="s">
        <v>1127</v>
      </c>
      <c r="K71" s="59">
        <v>122.745</v>
      </c>
      <c r="L71" s="59">
        <v>236.46100000000001</v>
      </c>
      <c r="M71" s="59">
        <f t="shared" si="67"/>
        <v>113.71600000000001</v>
      </c>
      <c r="N71" s="59">
        <v>-1.962</v>
      </c>
      <c r="O71" s="242" t="s">
        <v>961</v>
      </c>
      <c r="P71" s="153" t="s">
        <v>1127</v>
      </c>
      <c r="Q71" s="255"/>
      <c r="R71" s="255" t="s">
        <v>236</v>
      </c>
      <c r="S71" s="256" t="s">
        <v>295</v>
      </c>
      <c r="T71" s="257" t="s">
        <v>344</v>
      </c>
      <c r="U71" s="413" t="s">
        <v>728</v>
      </c>
      <c r="V71" s="258" t="s">
        <v>407</v>
      </c>
      <c r="W71" s="261" t="s">
        <v>409</v>
      </c>
      <c r="X71" s="227"/>
      <c r="Y71" s="227"/>
      <c r="Z71" s="260"/>
      <c r="AA71" s="437"/>
      <c r="AB71" s="435"/>
      <c r="AC71" s="436"/>
      <c r="AD71" s="435"/>
      <c r="AE71" s="436"/>
      <c r="AF71" s="437"/>
      <c r="AG71" s="9" t="str">
        <f t="shared" si="74"/>
        <v>初等中等教育局一般会計</v>
      </c>
      <c r="AH71" s="15"/>
      <c r="AI71" s="53" t="str">
        <f t="shared" si="68"/>
        <v>○</v>
      </c>
      <c r="AJ71" s="53" t="str">
        <f t="shared" si="69"/>
        <v>○</v>
      </c>
      <c r="AK71" s="53" t="str">
        <f t="shared" si="70"/>
        <v>○</v>
      </c>
      <c r="AL71" s="81"/>
      <c r="AM71" s="46" t="str">
        <f t="shared" si="71"/>
        <v>－</v>
      </c>
      <c r="AN71" s="81"/>
      <c r="AO71" s="46" t="str">
        <f t="shared" si="72"/>
        <v>○</v>
      </c>
      <c r="AP71" s="46" t="str">
        <f t="shared" si="73"/>
        <v>-</v>
      </c>
      <c r="AQ71" s="46"/>
      <c r="AR71" s="46"/>
      <c r="AS71" s="46"/>
      <c r="AT71" s="46"/>
      <c r="AU71" s="46"/>
      <c r="AV71" s="46"/>
      <c r="AW71" s="46"/>
      <c r="AX71" s="173"/>
      <c r="AY71" s="10">
        <v>41730</v>
      </c>
      <c r="AZ71" s="173" t="s">
        <v>520</v>
      </c>
      <c r="BA71" s="426" t="str">
        <f t="shared" si="10"/>
        <v>未定</v>
      </c>
      <c r="BB71" s="173" t="str">
        <f t="shared" si="28"/>
        <v>○</v>
      </c>
      <c r="BC71" s="173" t="str">
        <f t="shared" ref="BC71:BC99" si="95">IF(AND(AZ71="未定",AB71="○"),"○","")</f>
        <v/>
      </c>
      <c r="BD71" s="173" t="str">
        <f t="shared" si="75"/>
        <v/>
      </c>
      <c r="BE71" s="1"/>
      <c r="BF71" s="173">
        <v>1</v>
      </c>
      <c r="BG71" s="115" t="s">
        <v>546</v>
      </c>
      <c r="BH71" s="173"/>
      <c r="BI71" s="118"/>
      <c r="BJ71" s="61"/>
      <c r="BK71" s="173"/>
      <c r="BL71" s="1"/>
      <c r="BM71" s="105"/>
      <c r="BN71" s="153"/>
      <c r="BO71" s="1"/>
      <c r="BP71" s="1"/>
    </row>
    <row r="72" spans="1:68" s="274" customFormat="1" ht="54" customHeight="1" x14ac:dyDescent="0.15">
      <c r="A72" s="379">
        <v>59</v>
      </c>
      <c r="B72" s="226" t="s">
        <v>1421</v>
      </c>
      <c r="C72" s="229" t="s">
        <v>782</v>
      </c>
      <c r="D72" s="228" t="s">
        <v>520</v>
      </c>
      <c r="E72" s="59">
        <v>1172.3109999999999</v>
      </c>
      <c r="F72" s="59">
        <v>1172.3109999999999</v>
      </c>
      <c r="G72" s="59">
        <v>959.1</v>
      </c>
      <c r="H72" s="59" t="s">
        <v>1083</v>
      </c>
      <c r="I72" s="238" t="s">
        <v>963</v>
      </c>
      <c r="J72" s="241" t="s">
        <v>1329</v>
      </c>
      <c r="K72" s="59">
        <v>1152.0360000000001</v>
      </c>
      <c r="L72" s="59">
        <v>1048.8820000000001</v>
      </c>
      <c r="M72" s="59">
        <f t="shared" si="67"/>
        <v>-103.154</v>
      </c>
      <c r="N72" s="62"/>
      <c r="O72" s="242" t="s">
        <v>960</v>
      </c>
      <c r="P72" s="405" t="s">
        <v>1328</v>
      </c>
      <c r="Q72" s="255"/>
      <c r="R72" s="255" t="s">
        <v>164</v>
      </c>
      <c r="S72" s="256" t="s">
        <v>295</v>
      </c>
      <c r="T72" s="257" t="s">
        <v>116</v>
      </c>
      <c r="U72" s="426">
        <v>61</v>
      </c>
      <c r="V72" s="258" t="str">
        <f t="shared" ref="V72:V131" si="96">IF(AI72="○","○","")</f>
        <v/>
      </c>
      <c r="W72" s="261"/>
      <c r="X72" s="227"/>
      <c r="Y72" s="227"/>
      <c r="Z72" s="260"/>
      <c r="AA72" s="437"/>
      <c r="AB72" s="435" t="s">
        <v>406</v>
      </c>
      <c r="AC72" s="436"/>
      <c r="AD72" s="435" t="s">
        <v>406</v>
      </c>
      <c r="AE72" s="436"/>
      <c r="AF72" s="437"/>
      <c r="AG72" s="9" t="str">
        <f t="shared" si="74"/>
        <v>国立教育政策研究所一般会計</v>
      </c>
      <c r="AH72" s="15"/>
      <c r="AI72" s="53" t="str">
        <f t="shared" si="68"/>
        <v>－</v>
      </c>
      <c r="AJ72" s="53" t="str">
        <f t="shared" si="69"/>
        <v>－</v>
      </c>
      <c r="AK72" s="53" t="str">
        <f t="shared" si="70"/>
        <v>－</v>
      </c>
      <c r="AL72" s="81"/>
      <c r="AM72" s="46" t="str">
        <f t="shared" si="71"/>
        <v>－</v>
      </c>
      <c r="AN72" s="81"/>
      <c r="AO72" s="46" t="str">
        <f t="shared" si="72"/>
        <v>-</v>
      </c>
      <c r="AP72" s="46" t="str">
        <f t="shared" si="73"/>
        <v>-</v>
      </c>
      <c r="AQ72" s="46"/>
      <c r="AR72" s="46"/>
      <c r="AS72" s="46"/>
      <c r="AT72" s="46"/>
      <c r="AU72" s="46"/>
      <c r="AV72" s="46"/>
      <c r="AW72" s="46"/>
      <c r="AX72" s="173" t="s">
        <v>387</v>
      </c>
      <c r="AY72" s="10">
        <v>36982</v>
      </c>
      <c r="AZ72" s="173" t="s">
        <v>520</v>
      </c>
      <c r="BA72" s="426" t="str">
        <f t="shared" ref="BA72:BA131" si="97">IF(AZ72="未定","未定",YEARFRAC(AY72,AZ72,3))</f>
        <v>未定</v>
      </c>
      <c r="BB72" s="173" t="str">
        <f t="shared" si="28"/>
        <v/>
      </c>
      <c r="BC72" s="173" t="str">
        <f t="shared" si="95"/>
        <v/>
      </c>
      <c r="BD72" s="173" t="str">
        <f t="shared" si="75"/>
        <v/>
      </c>
      <c r="BE72" s="1"/>
      <c r="BF72" s="173">
        <v>1</v>
      </c>
      <c r="BG72" s="115" t="s">
        <v>546</v>
      </c>
      <c r="BH72" s="173"/>
      <c r="BI72" s="118"/>
      <c r="BJ72" s="61"/>
      <c r="BK72" s="173"/>
      <c r="BL72" s="3"/>
      <c r="BM72" s="105"/>
      <c r="BN72" s="153"/>
      <c r="BO72" s="3"/>
      <c r="BP72" s="3"/>
    </row>
    <row r="73" spans="1:68" s="273" customFormat="1" ht="21" customHeight="1" x14ac:dyDescent="0.15">
      <c r="A73" s="380" t="s">
        <v>612</v>
      </c>
      <c r="B73" s="230"/>
      <c r="C73" s="505"/>
      <c r="D73" s="506"/>
      <c r="E73" s="88"/>
      <c r="F73" s="91"/>
      <c r="G73" s="90"/>
      <c r="H73" s="90"/>
      <c r="I73" s="243"/>
      <c r="J73" s="90"/>
      <c r="K73" s="88"/>
      <c r="L73" s="89"/>
      <c r="M73" s="89"/>
      <c r="N73" s="90"/>
      <c r="O73" s="245"/>
      <c r="P73" s="110"/>
      <c r="Q73" s="263"/>
      <c r="R73" s="230"/>
      <c r="S73" s="264"/>
      <c r="T73" s="265"/>
      <c r="U73" s="414"/>
      <c r="V73" s="266" t="str">
        <f t="shared" si="96"/>
        <v/>
      </c>
      <c r="W73" s="266"/>
      <c r="X73" s="266"/>
      <c r="Y73" s="266"/>
      <c r="Z73" s="267"/>
      <c r="AA73" s="38"/>
      <c r="AB73" s="92"/>
      <c r="AC73" s="93"/>
      <c r="AD73" s="92"/>
      <c r="AE73" s="93"/>
      <c r="AF73" s="28"/>
      <c r="AG73" s="9" t="str">
        <f t="shared" si="74"/>
        <v/>
      </c>
      <c r="AH73" s="15"/>
      <c r="AI73" s="94"/>
      <c r="AJ73" s="94"/>
      <c r="AK73" s="94"/>
      <c r="AL73" s="45"/>
      <c r="AM73" s="94"/>
      <c r="AN73" s="45"/>
      <c r="AO73" s="94"/>
      <c r="AP73" s="94"/>
      <c r="AQ73" s="94"/>
      <c r="AR73" s="94"/>
      <c r="AS73" s="94"/>
      <c r="AT73" s="94"/>
      <c r="AU73" s="94"/>
      <c r="AV73" s="94"/>
      <c r="AW73" s="94"/>
      <c r="AX73" s="95"/>
      <c r="AY73" s="507"/>
      <c r="AZ73" s="94"/>
      <c r="BA73" s="96"/>
      <c r="BB73" s="95"/>
      <c r="BC73" s="95"/>
      <c r="BD73" s="95"/>
      <c r="BE73" s="104"/>
      <c r="BF73" s="46"/>
      <c r="BG73" s="115"/>
      <c r="BH73" s="116"/>
      <c r="BI73" s="117"/>
      <c r="BJ73" s="61"/>
      <c r="BK73" s="116"/>
      <c r="BL73" s="104"/>
      <c r="BM73" s="83"/>
      <c r="BN73" s="110"/>
      <c r="BO73" s="104"/>
      <c r="BP73" s="104"/>
    </row>
    <row r="74" spans="1:68" s="274" customFormat="1" ht="54" customHeight="1" x14ac:dyDescent="0.15">
      <c r="A74" s="379">
        <v>60</v>
      </c>
      <c r="B74" s="226" t="s">
        <v>1422</v>
      </c>
      <c r="C74" s="229" t="s">
        <v>796</v>
      </c>
      <c r="D74" s="228" t="s">
        <v>520</v>
      </c>
      <c r="E74" s="59">
        <v>10.452</v>
      </c>
      <c r="F74" s="59">
        <v>10.452</v>
      </c>
      <c r="G74" s="59">
        <v>10</v>
      </c>
      <c r="H74" s="59" t="s">
        <v>1083</v>
      </c>
      <c r="I74" s="238" t="s">
        <v>963</v>
      </c>
      <c r="J74" s="241" t="s">
        <v>1127</v>
      </c>
      <c r="K74" s="59">
        <v>8.9410000000000007</v>
      </c>
      <c r="L74" s="59">
        <v>7.9560000000000004</v>
      </c>
      <c r="M74" s="59">
        <f t="shared" ref="M74:M79" si="98">L74-K74</f>
        <v>-0.98500000000000032</v>
      </c>
      <c r="N74" s="59">
        <v>-0.88100000000000001</v>
      </c>
      <c r="O74" s="242" t="s">
        <v>961</v>
      </c>
      <c r="P74" s="153" t="s">
        <v>1236</v>
      </c>
      <c r="Q74" s="255"/>
      <c r="R74" s="255" t="s">
        <v>236</v>
      </c>
      <c r="S74" s="256" t="s">
        <v>295</v>
      </c>
      <c r="T74" s="257" t="s">
        <v>137</v>
      </c>
      <c r="U74" s="426">
        <v>63</v>
      </c>
      <c r="V74" s="258" t="str">
        <f t="shared" si="96"/>
        <v/>
      </c>
      <c r="W74" s="261"/>
      <c r="X74" s="227" t="s">
        <v>387</v>
      </c>
      <c r="Y74" s="227"/>
      <c r="Z74" s="260"/>
      <c r="AA74" s="437"/>
      <c r="AB74" s="435" t="s">
        <v>406</v>
      </c>
      <c r="AC74" s="436"/>
      <c r="AD74" s="435" t="s">
        <v>406</v>
      </c>
      <c r="AE74" s="436"/>
      <c r="AF74" s="437"/>
      <c r="AG74" s="9" t="str">
        <f t="shared" si="74"/>
        <v>初等中等教育局一般会計</v>
      </c>
      <c r="AH74" s="15"/>
      <c r="AI74" s="53" t="str">
        <f t="shared" ref="AI74:AI79" si="99">IF(OR(AJ74="○",AS74="○"),"○","－")</f>
        <v>－</v>
      </c>
      <c r="AJ74" s="53" t="str">
        <f t="shared" ref="AJ74:AJ79" si="100">IF(OR(AO74="○",AP74="○",AQ74="○",AT74="○",AV74="○"),"○","－")</f>
        <v>－</v>
      </c>
      <c r="AK74" s="53" t="str">
        <f t="shared" ref="AK74:AK79" si="101">IF(OR(AO74="○",AP74="○",AQ74="○"),"○","－")</f>
        <v>－</v>
      </c>
      <c r="AL74" s="81"/>
      <c r="AM74" s="46" t="str">
        <f t="shared" ref="AM74:AM79" si="102">IF(AB74="○","○","－")</f>
        <v>－</v>
      </c>
      <c r="AN74" s="81"/>
      <c r="AO74" s="46" t="str">
        <f t="shared" ref="AO74:AO79" si="103">IF(AY74=41730,"○","-")</f>
        <v>-</v>
      </c>
      <c r="AP74" s="46" t="str">
        <f t="shared" ref="AP74:AP79" si="104">IF(AZ74=42460,"○","-")</f>
        <v>-</v>
      </c>
      <c r="AQ74" s="46"/>
      <c r="AR74" s="46"/>
      <c r="AS74" s="51"/>
      <c r="AT74" s="46"/>
      <c r="AU74" s="46"/>
      <c r="AV74" s="46"/>
      <c r="AW74" s="46"/>
      <c r="AX74" s="173"/>
      <c r="AY74" s="10">
        <v>40269</v>
      </c>
      <c r="AZ74" s="173" t="s">
        <v>520</v>
      </c>
      <c r="BA74" s="426" t="str">
        <f t="shared" si="97"/>
        <v>未定</v>
      </c>
      <c r="BB74" s="173" t="str">
        <f t="shared" si="28"/>
        <v/>
      </c>
      <c r="BC74" s="173" t="str">
        <f t="shared" si="95"/>
        <v/>
      </c>
      <c r="BD74" s="173" t="str">
        <f t="shared" si="75"/>
        <v/>
      </c>
      <c r="BE74" s="1"/>
      <c r="BF74" s="173">
        <v>1</v>
      </c>
      <c r="BG74" s="115" t="s">
        <v>547</v>
      </c>
      <c r="BH74" s="173"/>
      <c r="BI74" s="118"/>
      <c r="BJ74" s="61"/>
      <c r="BK74" s="173"/>
      <c r="BL74" s="3"/>
      <c r="BM74" s="105"/>
      <c r="BN74" s="153"/>
      <c r="BO74" s="3"/>
      <c r="BP74" s="3"/>
    </row>
    <row r="75" spans="1:68" s="274" customFormat="1" ht="54" customHeight="1" x14ac:dyDescent="0.15">
      <c r="A75" s="379">
        <v>61</v>
      </c>
      <c r="B75" s="226" t="s">
        <v>1423</v>
      </c>
      <c r="C75" s="229" t="s">
        <v>789</v>
      </c>
      <c r="D75" s="228" t="s">
        <v>520</v>
      </c>
      <c r="E75" s="59">
        <v>77.209000000000003</v>
      </c>
      <c r="F75" s="59">
        <v>77.209000000000003</v>
      </c>
      <c r="G75" s="59">
        <v>66</v>
      </c>
      <c r="H75" s="59" t="s">
        <v>1083</v>
      </c>
      <c r="I75" s="238" t="s">
        <v>963</v>
      </c>
      <c r="J75" s="241" t="s">
        <v>1127</v>
      </c>
      <c r="K75" s="59">
        <v>73.040999999999997</v>
      </c>
      <c r="L75" s="59">
        <v>66.206000000000003</v>
      </c>
      <c r="M75" s="59">
        <f t="shared" si="98"/>
        <v>-6.8349999999999937</v>
      </c>
      <c r="N75" s="62">
        <v>-6.86</v>
      </c>
      <c r="O75" s="242" t="s">
        <v>961</v>
      </c>
      <c r="P75" s="405" t="s">
        <v>1236</v>
      </c>
      <c r="Q75" s="255"/>
      <c r="R75" s="255" t="s">
        <v>236</v>
      </c>
      <c r="S75" s="256" t="s">
        <v>295</v>
      </c>
      <c r="T75" s="257" t="s">
        <v>137</v>
      </c>
      <c r="U75" s="426">
        <v>64</v>
      </c>
      <c r="V75" s="258" t="str">
        <f t="shared" si="96"/>
        <v/>
      </c>
      <c r="W75" s="261"/>
      <c r="X75" s="227" t="s">
        <v>387</v>
      </c>
      <c r="Y75" s="227"/>
      <c r="Z75" s="260"/>
      <c r="AA75" s="437"/>
      <c r="AB75" s="435" t="s">
        <v>406</v>
      </c>
      <c r="AC75" s="436"/>
      <c r="AD75" s="435" t="s">
        <v>406</v>
      </c>
      <c r="AE75" s="436"/>
      <c r="AF75" s="437"/>
      <c r="AG75" s="9" t="str">
        <f t="shared" si="74"/>
        <v>初等中等教育局一般会計</v>
      </c>
      <c r="AH75" s="15"/>
      <c r="AI75" s="53" t="str">
        <f t="shared" si="99"/>
        <v>－</v>
      </c>
      <c r="AJ75" s="53" t="str">
        <f t="shared" si="100"/>
        <v>－</v>
      </c>
      <c r="AK75" s="53" t="str">
        <f t="shared" si="101"/>
        <v>－</v>
      </c>
      <c r="AL75" s="81"/>
      <c r="AM75" s="46" t="str">
        <f t="shared" si="102"/>
        <v>－</v>
      </c>
      <c r="AN75" s="81"/>
      <c r="AO75" s="46" t="str">
        <f t="shared" si="103"/>
        <v>-</v>
      </c>
      <c r="AP75" s="46" t="str">
        <f t="shared" si="104"/>
        <v>-</v>
      </c>
      <c r="AQ75" s="46"/>
      <c r="AR75" s="46"/>
      <c r="AS75" s="46"/>
      <c r="AT75" s="46"/>
      <c r="AU75" s="46"/>
      <c r="AV75" s="46"/>
      <c r="AW75" s="46"/>
      <c r="AX75" s="173" t="s">
        <v>387</v>
      </c>
      <c r="AY75" s="10">
        <v>35521</v>
      </c>
      <c r="AZ75" s="173" t="s">
        <v>520</v>
      </c>
      <c r="BA75" s="426" t="str">
        <f t="shared" si="97"/>
        <v>未定</v>
      </c>
      <c r="BB75" s="173" t="str">
        <f t="shared" si="28"/>
        <v/>
      </c>
      <c r="BC75" s="173" t="str">
        <f t="shared" si="95"/>
        <v/>
      </c>
      <c r="BD75" s="173" t="str">
        <f t="shared" si="75"/>
        <v/>
      </c>
      <c r="BE75" s="1"/>
      <c r="BF75" s="173">
        <v>1</v>
      </c>
      <c r="BG75" s="115" t="s">
        <v>547</v>
      </c>
      <c r="BH75" s="173"/>
      <c r="BI75" s="118"/>
      <c r="BJ75" s="61"/>
      <c r="BK75" s="173"/>
      <c r="BL75" s="3"/>
      <c r="BM75" s="105"/>
      <c r="BN75" s="111"/>
      <c r="BO75" s="3"/>
      <c r="BP75" s="3"/>
    </row>
    <row r="76" spans="1:68" s="274" customFormat="1" ht="54" customHeight="1" x14ac:dyDescent="0.15">
      <c r="A76" s="379">
        <v>62</v>
      </c>
      <c r="B76" s="226" t="s">
        <v>8</v>
      </c>
      <c r="C76" s="229" t="s">
        <v>787</v>
      </c>
      <c r="D76" s="228" t="s">
        <v>520</v>
      </c>
      <c r="E76" s="59">
        <v>4797.0659999999998</v>
      </c>
      <c r="F76" s="59">
        <v>4797.0659999999998</v>
      </c>
      <c r="G76" s="59">
        <v>4765</v>
      </c>
      <c r="H76" s="59" t="s">
        <v>1083</v>
      </c>
      <c r="I76" s="238" t="s">
        <v>963</v>
      </c>
      <c r="J76" s="241" t="s">
        <v>1127</v>
      </c>
      <c r="K76" s="59">
        <v>4948.1589999999997</v>
      </c>
      <c r="L76" s="59">
        <v>6174.4340000000002</v>
      </c>
      <c r="M76" s="59">
        <f>L76-K76</f>
        <v>1226.2750000000005</v>
      </c>
      <c r="N76" s="59">
        <v>-2.931</v>
      </c>
      <c r="O76" s="242" t="s">
        <v>961</v>
      </c>
      <c r="P76" s="153" t="s">
        <v>1236</v>
      </c>
      <c r="Q76" s="255" t="s">
        <v>1561</v>
      </c>
      <c r="R76" s="255" t="s">
        <v>236</v>
      </c>
      <c r="S76" s="256" t="s">
        <v>295</v>
      </c>
      <c r="T76" s="257" t="s">
        <v>9</v>
      </c>
      <c r="U76" s="413">
        <v>65</v>
      </c>
      <c r="V76" s="258"/>
      <c r="W76" s="261" t="s">
        <v>693</v>
      </c>
      <c r="X76" s="227"/>
      <c r="Y76" s="227" t="s">
        <v>387</v>
      </c>
      <c r="Z76" s="260"/>
      <c r="AA76" s="437"/>
      <c r="AB76" s="435"/>
      <c r="AC76" s="436"/>
      <c r="AD76" s="435" t="s">
        <v>407</v>
      </c>
      <c r="AE76" s="436" t="s">
        <v>409</v>
      </c>
      <c r="AF76" s="437"/>
      <c r="AG76" s="9" t="str">
        <f t="shared" si="74"/>
        <v>初等中等教育局一般会計</v>
      </c>
      <c r="AH76" s="15"/>
      <c r="AI76" s="53" t="str">
        <f t="shared" ref="AI76" si="105">IF(OR(AJ76="○",AS76="○"),"○","－")</f>
        <v>－</v>
      </c>
      <c r="AJ76" s="53" t="str">
        <f t="shared" ref="AJ76" si="106">IF(OR(AO76="○",AP76="○",AQ76="○",AT76="○",AV76="○"),"○","－")</f>
        <v>－</v>
      </c>
      <c r="AK76" s="53" t="str">
        <f t="shared" ref="AK76" si="107">IF(OR(AO76="○",AP76="○",AQ76="○"),"○","－")</f>
        <v>－</v>
      </c>
      <c r="AL76" s="81"/>
      <c r="AM76" s="46" t="str">
        <f t="shared" ref="AM76" si="108">IF(AB76="○","○","－")</f>
        <v>－</v>
      </c>
      <c r="AN76" s="81"/>
      <c r="AO76" s="46" t="str">
        <f t="shared" si="103"/>
        <v>-</v>
      </c>
      <c r="AP76" s="46" t="str">
        <f t="shared" si="104"/>
        <v>-</v>
      </c>
      <c r="AQ76" s="46"/>
      <c r="AR76" s="46"/>
      <c r="AS76" s="46"/>
      <c r="AT76" s="46"/>
      <c r="AU76" s="46"/>
      <c r="AV76" s="46"/>
      <c r="AW76" s="46"/>
      <c r="AX76" s="173"/>
      <c r="AY76" s="10">
        <v>41365</v>
      </c>
      <c r="AZ76" s="173" t="s">
        <v>520</v>
      </c>
      <c r="BA76" s="426" t="str">
        <f t="shared" ref="BA76" si="109">IF(AZ76="未定","未定",YEARFRAC(AY76,AZ76,3))</f>
        <v>未定</v>
      </c>
      <c r="BB76" s="173" t="str">
        <f t="shared" si="28"/>
        <v>○</v>
      </c>
      <c r="BC76" s="173" t="str">
        <f t="shared" ref="BC76" si="110">IF(AND(AZ76="未定",AB76="○"),"○","")</f>
        <v/>
      </c>
      <c r="BD76" s="173" t="str">
        <f t="shared" si="75"/>
        <v>○</v>
      </c>
      <c r="BE76" s="1"/>
      <c r="BF76" s="173">
        <v>1</v>
      </c>
      <c r="BG76" s="115" t="s">
        <v>547</v>
      </c>
      <c r="BH76" s="173"/>
      <c r="BI76" s="118"/>
      <c r="BJ76" s="61"/>
      <c r="BK76" s="173"/>
      <c r="BL76" s="3"/>
      <c r="BM76" s="105"/>
      <c r="BN76" s="153"/>
      <c r="BO76" s="3"/>
      <c r="BP76" s="3"/>
    </row>
    <row r="77" spans="1:68" s="274" customFormat="1" ht="54" customHeight="1" x14ac:dyDescent="0.15">
      <c r="A77" s="379">
        <v>63</v>
      </c>
      <c r="B77" s="226" t="s">
        <v>439</v>
      </c>
      <c r="C77" s="229" t="s">
        <v>793</v>
      </c>
      <c r="D77" s="228" t="s">
        <v>520</v>
      </c>
      <c r="E77" s="59">
        <v>1438.6030000000001</v>
      </c>
      <c r="F77" s="59">
        <v>1438.6030000000001</v>
      </c>
      <c r="G77" s="59">
        <v>949</v>
      </c>
      <c r="H77" s="175" t="s">
        <v>1012</v>
      </c>
      <c r="I77" s="238" t="s">
        <v>963</v>
      </c>
      <c r="J77" s="241" t="s">
        <v>1113</v>
      </c>
      <c r="K77" s="59">
        <v>1457.4829999999999</v>
      </c>
      <c r="L77" s="59">
        <v>1507.7539999999999</v>
      </c>
      <c r="M77" s="59">
        <f>L77-K77</f>
        <v>50.270999999999958</v>
      </c>
      <c r="N77" s="59">
        <v>-163.05799999999999</v>
      </c>
      <c r="O77" s="242" t="s">
        <v>961</v>
      </c>
      <c r="P77" s="153" t="s">
        <v>1232</v>
      </c>
      <c r="Q77" s="255"/>
      <c r="R77" s="255" t="s">
        <v>236</v>
      </c>
      <c r="S77" s="256" t="s">
        <v>295</v>
      </c>
      <c r="T77" s="257" t="s">
        <v>9</v>
      </c>
      <c r="U77" s="413" t="s">
        <v>459</v>
      </c>
      <c r="V77" s="258" t="s">
        <v>407</v>
      </c>
      <c r="W77" s="261" t="s">
        <v>409</v>
      </c>
      <c r="X77" s="227" t="s">
        <v>407</v>
      </c>
      <c r="Y77" s="227"/>
      <c r="Z77" s="260"/>
      <c r="AA77" s="437"/>
      <c r="AB77" s="435"/>
      <c r="AC77" s="436"/>
      <c r="AD77" s="435"/>
      <c r="AE77" s="436"/>
      <c r="AF77" s="437"/>
      <c r="AG77" s="9" t="str">
        <f t="shared" si="74"/>
        <v>初等中等教育局一般会計</v>
      </c>
      <c r="AH77" s="15"/>
      <c r="AI77" s="53" t="str">
        <f t="shared" si="99"/>
        <v>○</v>
      </c>
      <c r="AJ77" s="53" t="str">
        <f t="shared" si="100"/>
        <v>○</v>
      </c>
      <c r="AK77" s="53" t="str">
        <f t="shared" si="101"/>
        <v>○</v>
      </c>
      <c r="AL77" s="81"/>
      <c r="AM77" s="46" t="str">
        <f t="shared" si="102"/>
        <v>－</v>
      </c>
      <c r="AN77" s="81"/>
      <c r="AO77" s="46" t="str">
        <f t="shared" si="103"/>
        <v>○</v>
      </c>
      <c r="AP77" s="46" t="str">
        <f t="shared" si="104"/>
        <v>-</v>
      </c>
      <c r="AQ77" s="46"/>
      <c r="AR77" s="46"/>
      <c r="AS77" s="46"/>
      <c r="AT77" s="46"/>
      <c r="AU77" s="46"/>
      <c r="AV77" s="46"/>
      <c r="AW77" s="46"/>
      <c r="AX77" s="173"/>
      <c r="AY77" s="10">
        <v>41730</v>
      </c>
      <c r="AZ77" s="10" t="s">
        <v>520</v>
      </c>
      <c r="BA77" s="426" t="str">
        <f t="shared" si="97"/>
        <v>未定</v>
      </c>
      <c r="BB77" s="173" t="str">
        <f t="shared" ref="BB77:BB131" si="111">IF(AND(AZ77="未定",OR(V77="○",AB77="○",AD77="○")),"○","")</f>
        <v>○</v>
      </c>
      <c r="BC77" s="173" t="str">
        <f t="shared" si="95"/>
        <v/>
      </c>
      <c r="BD77" s="173" t="str">
        <f t="shared" si="75"/>
        <v/>
      </c>
      <c r="BE77" s="1"/>
      <c r="BF77" s="173">
        <v>1</v>
      </c>
      <c r="BG77" s="115" t="s">
        <v>547</v>
      </c>
      <c r="BH77" s="173"/>
      <c r="BI77" s="118"/>
      <c r="BJ77" s="61"/>
      <c r="BK77" s="173"/>
      <c r="BL77" s="1"/>
      <c r="BM77" s="105"/>
      <c r="BN77" s="153"/>
      <c r="BO77" s="1"/>
      <c r="BP77" s="1"/>
    </row>
    <row r="78" spans="1:68" s="274" customFormat="1" ht="54" customHeight="1" x14ac:dyDescent="0.15">
      <c r="A78" s="379">
        <v>64</v>
      </c>
      <c r="B78" s="226" t="s">
        <v>438</v>
      </c>
      <c r="C78" s="229" t="s">
        <v>793</v>
      </c>
      <c r="D78" s="228" t="s">
        <v>769</v>
      </c>
      <c r="E78" s="59">
        <v>51.924999999999997</v>
      </c>
      <c r="F78" s="59">
        <v>51.924999999999997</v>
      </c>
      <c r="G78" s="59">
        <v>37.200000000000003</v>
      </c>
      <c r="H78" s="175" t="s">
        <v>1013</v>
      </c>
      <c r="I78" s="238" t="s">
        <v>963</v>
      </c>
      <c r="J78" s="241" t="s">
        <v>1113</v>
      </c>
      <c r="K78" s="59">
        <v>40.034999999999997</v>
      </c>
      <c r="L78" s="59">
        <v>41.366</v>
      </c>
      <c r="M78" s="59">
        <f>L78-K78</f>
        <v>1.3310000000000031</v>
      </c>
      <c r="N78" s="59">
        <v>-30.393999999999998</v>
      </c>
      <c r="O78" s="242" t="s">
        <v>961</v>
      </c>
      <c r="P78" s="153" t="s">
        <v>1237</v>
      </c>
      <c r="Q78" s="255"/>
      <c r="R78" s="255" t="s">
        <v>236</v>
      </c>
      <c r="S78" s="256" t="s">
        <v>295</v>
      </c>
      <c r="T78" s="257" t="s">
        <v>9</v>
      </c>
      <c r="U78" s="413" t="s">
        <v>460</v>
      </c>
      <c r="V78" s="258" t="s">
        <v>407</v>
      </c>
      <c r="W78" s="261" t="s">
        <v>409</v>
      </c>
      <c r="X78" s="227" t="s">
        <v>407</v>
      </c>
      <c r="Y78" s="227"/>
      <c r="Z78" s="260"/>
      <c r="AA78" s="437"/>
      <c r="AB78" s="435"/>
      <c r="AC78" s="436"/>
      <c r="AD78" s="435"/>
      <c r="AE78" s="436"/>
      <c r="AF78" s="437"/>
      <c r="AG78" s="9" t="str">
        <f t="shared" si="74"/>
        <v>初等中等教育局一般会計</v>
      </c>
      <c r="AH78" s="15"/>
      <c r="AI78" s="53" t="str">
        <f t="shared" si="99"/>
        <v>○</v>
      </c>
      <c r="AJ78" s="53" t="str">
        <f t="shared" si="100"/>
        <v>○</v>
      </c>
      <c r="AK78" s="53" t="str">
        <f t="shared" si="101"/>
        <v>○</v>
      </c>
      <c r="AL78" s="81"/>
      <c r="AM78" s="46" t="str">
        <f t="shared" si="102"/>
        <v>－</v>
      </c>
      <c r="AN78" s="81"/>
      <c r="AO78" s="46" t="str">
        <f t="shared" si="103"/>
        <v>○</v>
      </c>
      <c r="AP78" s="46" t="str">
        <f t="shared" si="104"/>
        <v>-</v>
      </c>
      <c r="AQ78" s="46"/>
      <c r="AR78" s="46"/>
      <c r="AS78" s="46"/>
      <c r="AT78" s="46"/>
      <c r="AU78" s="46"/>
      <c r="AV78" s="46"/>
      <c r="AW78" s="46"/>
      <c r="AX78" s="173"/>
      <c r="AY78" s="10">
        <v>41730</v>
      </c>
      <c r="AZ78" s="173" t="s">
        <v>769</v>
      </c>
      <c r="BA78" s="426" t="str">
        <f t="shared" si="97"/>
        <v>未定</v>
      </c>
      <c r="BB78" s="173" t="str">
        <f t="shared" si="111"/>
        <v>○</v>
      </c>
      <c r="BC78" s="173" t="str">
        <f t="shared" si="95"/>
        <v/>
      </c>
      <c r="BD78" s="173" t="str">
        <f t="shared" si="75"/>
        <v/>
      </c>
      <c r="BE78" s="1"/>
      <c r="BF78" s="173">
        <v>1</v>
      </c>
      <c r="BG78" s="115" t="s">
        <v>547</v>
      </c>
      <c r="BH78" s="173"/>
      <c r="BI78" s="118"/>
      <c r="BJ78" s="61"/>
      <c r="BK78" s="173"/>
      <c r="BL78" s="3"/>
      <c r="BM78" s="105"/>
      <c r="BN78" s="153"/>
      <c r="BO78" s="3"/>
      <c r="BP78" s="3"/>
    </row>
    <row r="79" spans="1:68" s="274" customFormat="1" ht="54" customHeight="1" x14ac:dyDescent="0.15">
      <c r="A79" s="379">
        <v>65</v>
      </c>
      <c r="B79" s="226" t="s">
        <v>85</v>
      </c>
      <c r="C79" s="229" t="s">
        <v>782</v>
      </c>
      <c r="D79" s="228" t="s">
        <v>520</v>
      </c>
      <c r="E79" s="59">
        <v>54.353999999999999</v>
      </c>
      <c r="F79" s="59">
        <v>54.353999999999999</v>
      </c>
      <c r="G79" s="59">
        <v>48.8</v>
      </c>
      <c r="H79" s="59" t="s">
        <v>1083</v>
      </c>
      <c r="I79" s="238" t="s">
        <v>963</v>
      </c>
      <c r="J79" s="241" t="s">
        <v>1309</v>
      </c>
      <c r="K79" s="59">
        <v>50.218000000000004</v>
      </c>
      <c r="L79" s="59">
        <v>50.218000000000004</v>
      </c>
      <c r="M79" s="59">
        <f t="shared" si="98"/>
        <v>0</v>
      </c>
      <c r="N79" s="59">
        <v>-5.5469999999999997</v>
      </c>
      <c r="O79" s="242" t="s">
        <v>961</v>
      </c>
      <c r="P79" s="405" t="s">
        <v>1330</v>
      </c>
      <c r="Q79" s="255"/>
      <c r="R79" s="255" t="s">
        <v>164</v>
      </c>
      <c r="S79" s="256" t="s">
        <v>295</v>
      </c>
      <c r="T79" s="257" t="s">
        <v>116</v>
      </c>
      <c r="U79" s="426">
        <v>67</v>
      </c>
      <c r="V79" s="258" t="str">
        <f t="shared" si="96"/>
        <v/>
      </c>
      <c r="W79" s="261"/>
      <c r="X79" s="227"/>
      <c r="Y79" s="227"/>
      <c r="Z79" s="260"/>
      <c r="AA79" s="437"/>
      <c r="AB79" s="435" t="s">
        <v>406</v>
      </c>
      <c r="AC79" s="436"/>
      <c r="AD79" s="435" t="s">
        <v>406</v>
      </c>
      <c r="AE79" s="436"/>
      <c r="AF79" s="437"/>
      <c r="AG79" s="9" t="str">
        <f t="shared" si="74"/>
        <v>国立教育政策研究所一般会計</v>
      </c>
      <c r="AH79" s="15"/>
      <c r="AI79" s="53" t="str">
        <f t="shared" si="99"/>
        <v>－</v>
      </c>
      <c r="AJ79" s="53" t="str">
        <f t="shared" si="100"/>
        <v>－</v>
      </c>
      <c r="AK79" s="53" t="str">
        <f t="shared" si="101"/>
        <v>－</v>
      </c>
      <c r="AL79" s="81"/>
      <c r="AM79" s="46" t="str">
        <f t="shared" si="102"/>
        <v>－</v>
      </c>
      <c r="AN79" s="81"/>
      <c r="AO79" s="46" t="str">
        <f t="shared" si="103"/>
        <v>-</v>
      </c>
      <c r="AP79" s="46" t="str">
        <f t="shared" si="104"/>
        <v>-</v>
      </c>
      <c r="AQ79" s="46"/>
      <c r="AR79" s="46"/>
      <c r="AS79" s="46"/>
      <c r="AT79" s="46"/>
      <c r="AU79" s="46"/>
      <c r="AV79" s="46"/>
      <c r="AW79" s="46"/>
      <c r="AX79" s="173" t="s">
        <v>387</v>
      </c>
      <c r="AY79" s="10">
        <v>36982</v>
      </c>
      <c r="AZ79" s="173" t="s">
        <v>520</v>
      </c>
      <c r="BA79" s="426" t="str">
        <f t="shared" si="97"/>
        <v>未定</v>
      </c>
      <c r="BB79" s="173" t="str">
        <f t="shared" si="111"/>
        <v/>
      </c>
      <c r="BC79" s="173" t="str">
        <f t="shared" si="95"/>
        <v/>
      </c>
      <c r="BD79" s="173" t="str">
        <f t="shared" si="75"/>
        <v/>
      </c>
      <c r="BE79" s="1"/>
      <c r="BF79" s="173">
        <v>1</v>
      </c>
      <c r="BG79" s="115" t="s">
        <v>547</v>
      </c>
      <c r="BH79" s="173"/>
      <c r="BI79" s="118"/>
      <c r="BJ79" s="61"/>
      <c r="BK79" s="173"/>
      <c r="BL79" s="3"/>
      <c r="BM79" s="105"/>
      <c r="BN79" s="153"/>
      <c r="BO79" s="3"/>
      <c r="BP79" s="3"/>
    </row>
    <row r="80" spans="1:68" s="273" customFormat="1" ht="21" customHeight="1" x14ac:dyDescent="0.15">
      <c r="A80" s="380" t="s">
        <v>613</v>
      </c>
      <c r="B80" s="230"/>
      <c r="C80" s="505"/>
      <c r="D80" s="506"/>
      <c r="E80" s="88"/>
      <c r="F80" s="91"/>
      <c r="G80" s="90"/>
      <c r="H80" s="90"/>
      <c r="I80" s="243"/>
      <c r="J80" s="90"/>
      <c r="K80" s="88"/>
      <c r="L80" s="89"/>
      <c r="M80" s="89"/>
      <c r="N80" s="90"/>
      <c r="O80" s="245"/>
      <c r="P80" s="110"/>
      <c r="Q80" s="263"/>
      <c r="R80" s="230"/>
      <c r="S80" s="264"/>
      <c r="T80" s="265"/>
      <c r="U80" s="414"/>
      <c r="V80" s="266" t="str">
        <f t="shared" si="96"/>
        <v/>
      </c>
      <c r="W80" s="266"/>
      <c r="X80" s="266"/>
      <c r="Y80" s="266"/>
      <c r="Z80" s="267"/>
      <c r="AA80" s="38"/>
      <c r="AB80" s="92"/>
      <c r="AC80" s="93"/>
      <c r="AD80" s="92"/>
      <c r="AE80" s="93"/>
      <c r="AF80" s="28"/>
      <c r="AG80" s="9" t="str">
        <f t="shared" si="74"/>
        <v/>
      </c>
      <c r="AH80" s="15"/>
      <c r="AI80" s="94"/>
      <c r="AJ80" s="94"/>
      <c r="AK80" s="94"/>
      <c r="AL80" s="45"/>
      <c r="AM80" s="94"/>
      <c r="AN80" s="45"/>
      <c r="AO80" s="94"/>
      <c r="AP80" s="94"/>
      <c r="AQ80" s="94"/>
      <c r="AR80" s="94"/>
      <c r="AS80" s="94"/>
      <c r="AT80" s="94"/>
      <c r="AU80" s="94"/>
      <c r="AV80" s="94"/>
      <c r="AW80" s="94"/>
      <c r="AX80" s="95"/>
      <c r="AY80" s="507"/>
      <c r="AZ80" s="94"/>
      <c r="BA80" s="96"/>
      <c r="BB80" s="95"/>
      <c r="BC80" s="95"/>
      <c r="BD80" s="95"/>
      <c r="BE80" s="104"/>
      <c r="BF80" s="46"/>
      <c r="BG80" s="115"/>
      <c r="BH80" s="116"/>
      <c r="BI80" s="117"/>
      <c r="BJ80" s="61"/>
      <c r="BK80" s="116"/>
      <c r="BL80" s="104"/>
      <c r="BM80" s="83"/>
      <c r="BN80" s="110"/>
      <c r="BO80" s="104"/>
      <c r="BP80" s="104"/>
    </row>
    <row r="81" spans="1:68" s="274" customFormat="1" ht="54" customHeight="1" x14ac:dyDescent="0.15">
      <c r="A81" s="379">
        <v>66</v>
      </c>
      <c r="B81" s="226" t="s">
        <v>481</v>
      </c>
      <c r="C81" s="229" t="s">
        <v>788</v>
      </c>
      <c r="D81" s="228" t="s">
        <v>520</v>
      </c>
      <c r="E81" s="59">
        <v>54.253</v>
      </c>
      <c r="F81" s="59">
        <v>54.253</v>
      </c>
      <c r="G81" s="59">
        <v>43.9</v>
      </c>
      <c r="H81" s="59" t="s">
        <v>1083</v>
      </c>
      <c r="I81" s="238" t="s">
        <v>963</v>
      </c>
      <c r="J81" s="241" t="s">
        <v>1109</v>
      </c>
      <c r="K81" s="59">
        <v>50.594000000000001</v>
      </c>
      <c r="L81" s="59">
        <v>100.59399999999999</v>
      </c>
      <c r="M81" s="59">
        <f t="shared" ref="M81:M87" si="112">L81-K81</f>
        <v>49.999999999999993</v>
      </c>
      <c r="N81" s="62"/>
      <c r="O81" s="242" t="s">
        <v>960</v>
      </c>
      <c r="P81" s="153" t="s">
        <v>1086</v>
      </c>
      <c r="Q81" s="255"/>
      <c r="R81" s="255" t="s">
        <v>150</v>
      </c>
      <c r="S81" s="256" t="s">
        <v>295</v>
      </c>
      <c r="T81" s="257" t="s">
        <v>107</v>
      </c>
      <c r="U81" s="426">
        <v>68</v>
      </c>
      <c r="V81" s="258"/>
      <c r="W81" s="261" t="s">
        <v>693</v>
      </c>
      <c r="X81" s="227" t="s">
        <v>387</v>
      </c>
      <c r="Y81" s="227"/>
      <c r="Z81" s="260"/>
      <c r="AA81" s="437"/>
      <c r="AB81" s="435" t="s">
        <v>406</v>
      </c>
      <c r="AC81" s="436"/>
      <c r="AD81" s="435" t="s">
        <v>407</v>
      </c>
      <c r="AE81" s="436" t="s">
        <v>408</v>
      </c>
      <c r="AF81" s="437"/>
      <c r="AG81" s="9" t="str">
        <f t="shared" si="74"/>
        <v>スポーツ・青少年局一般会計</v>
      </c>
      <c r="AH81" s="15"/>
      <c r="AI81" s="53" t="str">
        <f t="shared" ref="AI81:AI87" si="113">IF(OR(AJ81="○",AS81="○"),"○","－")</f>
        <v>－</v>
      </c>
      <c r="AJ81" s="53" t="str">
        <f t="shared" ref="AJ81:AJ87" si="114">IF(OR(AO81="○",AP81="○",AQ81="○",AT81="○",AV81="○"),"○","－")</f>
        <v>－</v>
      </c>
      <c r="AK81" s="53" t="str">
        <f t="shared" ref="AK81:AK87" si="115">IF(OR(AO81="○",AP81="○",AQ81="○"),"○","－")</f>
        <v>－</v>
      </c>
      <c r="AL81" s="81"/>
      <c r="AM81" s="46" t="str">
        <f t="shared" ref="AM81:AM87" si="116">IF(AB81="○","○","－")</f>
        <v>－</v>
      </c>
      <c r="AN81" s="81"/>
      <c r="AO81" s="46" t="str">
        <f t="shared" ref="AO81:AO87" si="117">IF(AY81=41730,"○","-")</f>
        <v>-</v>
      </c>
      <c r="AP81" s="46" t="str">
        <f t="shared" ref="AP81:AP87" si="118">IF(AZ81=42460,"○","-")</f>
        <v>-</v>
      </c>
      <c r="AQ81" s="46"/>
      <c r="AR81" s="46"/>
      <c r="AS81" s="46"/>
      <c r="AT81" s="46"/>
      <c r="AU81" s="46"/>
      <c r="AV81" s="46"/>
      <c r="AW81" s="46"/>
      <c r="AX81" s="173"/>
      <c r="AY81" s="10">
        <v>40634</v>
      </c>
      <c r="AZ81" s="173" t="s">
        <v>520</v>
      </c>
      <c r="BA81" s="426" t="str">
        <f t="shared" si="97"/>
        <v>未定</v>
      </c>
      <c r="BB81" s="173" t="str">
        <f t="shared" si="111"/>
        <v>○</v>
      </c>
      <c r="BC81" s="173" t="str">
        <f t="shared" si="95"/>
        <v/>
      </c>
      <c r="BD81" s="173" t="str">
        <f t="shared" si="75"/>
        <v>○</v>
      </c>
      <c r="BE81" s="1"/>
      <c r="BF81" s="173">
        <v>1</v>
      </c>
      <c r="BG81" s="115" t="s">
        <v>548</v>
      </c>
      <c r="BH81" s="173"/>
      <c r="BI81" s="118"/>
      <c r="BJ81" s="61"/>
      <c r="BK81" s="173"/>
      <c r="BL81" s="3"/>
      <c r="BM81" s="105"/>
      <c r="BN81" s="153"/>
      <c r="BO81" s="3"/>
      <c r="BP81" s="3"/>
    </row>
    <row r="82" spans="1:68" s="274" customFormat="1" ht="54" customHeight="1" x14ac:dyDescent="0.15">
      <c r="A82" s="379">
        <v>67</v>
      </c>
      <c r="B82" s="226" t="s">
        <v>515</v>
      </c>
      <c r="C82" s="229" t="s">
        <v>803</v>
      </c>
      <c r="D82" s="228" t="s">
        <v>520</v>
      </c>
      <c r="E82" s="59">
        <v>149.72900000000001</v>
      </c>
      <c r="F82" s="59">
        <v>149.72900000000001</v>
      </c>
      <c r="G82" s="59">
        <v>132.6</v>
      </c>
      <c r="H82" s="59" t="s">
        <v>1083</v>
      </c>
      <c r="I82" s="238" t="s">
        <v>963</v>
      </c>
      <c r="J82" s="241" t="s">
        <v>1265</v>
      </c>
      <c r="K82" s="59">
        <f>103.618+234</f>
        <v>337.61799999999999</v>
      </c>
      <c r="L82" s="59">
        <v>153.63900000000001</v>
      </c>
      <c r="M82" s="59">
        <f t="shared" si="112"/>
        <v>-183.97899999999998</v>
      </c>
      <c r="N82" s="59"/>
      <c r="O82" s="242" t="s">
        <v>960</v>
      </c>
      <c r="P82" s="153" t="s">
        <v>1280</v>
      </c>
      <c r="Q82" s="255"/>
      <c r="R82" s="255" t="s">
        <v>150</v>
      </c>
      <c r="S82" s="256" t="s">
        <v>295</v>
      </c>
      <c r="T82" s="257" t="s">
        <v>151</v>
      </c>
      <c r="U82" s="426">
        <v>69</v>
      </c>
      <c r="V82" s="258" t="str">
        <f t="shared" si="96"/>
        <v/>
      </c>
      <c r="W82" s="261"/>
      <c r="X82" s="227"/>
      <c r="Y82" s="227"/>
      <c r="Z82" s="260"/>
      <c r="AA82" s="437"/>
      <c r="AB82" s="435" t="s">
        <v>406</v>
      </c>
      <c r="AC82" s="436"/>
      <c r="AD82" s="435" t="s">
        <v>406</v>
      </c>
      <c r="AE82" s="436"/>
      <c r="AF82" s="437"/>
      <c r="AG82" s="9" t="str">
        <f t="shared" si="74"/>
        <v>スポーツ・青少年局一般会計</v>
      </c>
      <c r="AH82" s="15"/>
      <c r="AI82" s="53" t="str">
        <f t="shared" si="113"/>
        <v>－</v>
      </c>
      <c r="AJ82" s="53" t="str">
        <f t="shared" si="114"/>
        <v>－</v>
      </c>
      <c r="AK82" s="53" t="str">
        <f t="shared" si="115"/>
        <v>－</v>
      </c>
      <c r="AL82" s="81"/>
      <c r="AM82" s="46" t="str">
        <f t="shared" si="116"/>
        <v>－</v>
      </c>
      <c r="AN82" s="81"/>
      <c r="AO82" s="46" t="str">
        <f t="shared" si="117"/>
        <v>-</v>
      </c>
      <c r="AP82" s="46" t="str">
        <f t="shared" si="118"/>
        <v>-</v>
      </c>
      <c r="AQ82" s="46"/>
      <c r="AR82" s="46"/>
      <c r="AS82" s="46"/>
      <c r="AT82" s="46"/>
      <c r="AU82" s="46"/>
      <c r="AV82" s="46"/>
      <c r="AW82" s="46"/>
      <c r="AX82" s="173" t="s">
        <v>387</v>
      </c>
      <c r="AY82" s="10">
        <v>37347</v>
      </c>
      <c r="AZ82" s="173" t="s">
        <v>520</v>
      </c>
      <c r="BA82" s="426" t="str">
        <f t="shared" si="97"/>
        <v>未定</v>
      </c>
      <c r="BB82" s="173" t="str">
        <f t="shared" si="111"/>
        <v/>
      </c>
      <c r="BC82" s="173" t="str">
        <f t="shared" si="95"/>
        <v/>
      </c>
      <c r="BD82" s="173" t="str">
        <f t="shared" si="75"/>
        <v/>
      </c>
      <c r="BE82" s="1"/>
      <c r="BF82" s="173">
        <v>1</v>
      </c>
      <c r="BG82" s="115" t="s">
        <v>548</v>
      </c>
      <c r="BH82" s="173"/>
      <c r="BI82" s="118"/>
      <c r="BJ82" s="61"/>
      <c r="BK82" s="173"/>
      <c r="BL82" s="3"/>
      <c r="BM82" s="105"/>
      <c r="BN82" s="153"/>
      <c r="BO82" s="3"/>
      <c r="BP82" s="3"/>
    </row>
    <row r="83" spans="1:68" s="274" customFormat="1" ht="54" customHeight="1" x14ac:dyDescent="0.15">
      <c r="A83" s="379">
        <v>68</v>
      </c>
      <c r="B83" s="226" t="s">
        <v>516</v>
      </c>
      <c r="C83" s="229" t="s">
        <v>788</v>
      </c>
      <c r="D83" s="228" t="s">
        <v>520</v>
      </c>
      <c r="E83" s="59">
        <v>10.997</v>
      </c>
      <c r="F83" s="59">
        <v>10.997</v>
      </c>
      <c r="G83" s="59">
        <v>9.6</v>
      </c>
      <c r="H83" s="59" t="s">
        <v>1083</v>
      </c>
      <c r="I83" s="238" t="s">
        <v>963</v>
      </c>
      <c r="J83" s="241" t="s">
        <v>1267</v>
      </c>
      <c r="K83" s="59">
        <v>6.48</v>
      </c>
      <c r="L83" s="59">
        <v>6.48</v>
      </c>
      <c r="M83" s="59">
        <f t="shared" si="112"/>
        <v>0</v>
      </c>
      <c r="N83" s="59"/>
      <c r="O83" s="242" t="s">
        <v>960</v>
      </c>
      <c r="P83" s="153" t="s">
        <v>1532</v>
      </c>
      <c r="Q83" s="255"/>
      <c r="R83" s="255" t="s">
        <v>150</v>
      </c>
      <c r="S83" s="256" t="s">
        <v>295</v>
      </c>
      <c r="T83" s="257" t="s">
        <v>107</v>
      </c>
      <c r="U83" s="426">
        <v>70</v>
      </c>
      <c r="V83" s="258" t="str">
        <f t="shared" si="96"/>
        <v/>
      </c>
      <c r="W83" s="261"/>
      <c r="X83" s="227"/>
      <c r="Y83" s="227"/>
      <c r="Z83" s="260"/>
      <c r="AA83" s="437"/>
      <c r="AB83" s="435" t="s">
        <v>406</v>
      </c>
      <c r="AC83" s="436"/>
      <c r="AD83" s="435" t="s">
        <v>406</v>
      </c>
      <c r="AE83" s="436"/>
      <c r="AF83" s="437"/>
      <c r="AG83" s="9" t="str">
        <f t="shared" si="74"/>
        <v>スポーツ・青少年局一般会計</v>
      </c>
      <c r="AH83" s="15"/>
      <c r="AI83" s="53" t="str">
        <f t="shared" si="113"/>
        <v>－</v>
      </c>
      <c r="AJ83" s="53" t="str">
        <f t="shared" si="114"/>
        <v>－</v>
      </c>
      <c r="AK83" s="53" t="str">
        <f t="shared" si="115"/>
        <v>－</v>
      </c>
      <c r="AL83" s="81"/>
      <c r="AM83" s="46" t="str">
        <f t="shared" si="116"/>
        <v>－</v>
      </c>
      <c r="AN83" s="81"/>
      <c r="AO83" s="46" t="str">
        <f t="shared" si="117"/>
        <v>-</v>
      </c>
      <c r="AP83" s="46" t="str">
        <f t="shared" si="118"/>
        <v>-</v>
      </c>
      <c r="AQ83" s="46"/>
      <c r="AR83" s="46"/>
      <c r="AS83" s="46"/>
      <c r="AT83" s="46"/>
      <c r="AU83" s="46"/>
      <c r="AV83" s="46"/>
      <c r="AW83" s="46"/>
      <c r="AX83" s="173"/>
      <c r="AY83" s="10">
        <v>40634</v>
      </c>
      <c r="AZ83" s="173" t="s">
        <v>520</v>
      </c>
      <c r="BA83" s="426" t="str">
        <f t="shared" si="97"/>
        <v>未定</v>
      </c>
      <c r="BB83" s="173" t="str">
        <f t="shared" si="111"/>
        <v/>
      </c>
      <c r="BC83" s="173" t="str">
        <f t="shared" si="95"/>
        <v/>
      </c>
      <c r="BD83" s="173" t="str">
        <f t="shared" si="75"/>
        <v/>
      </c>
      <c r="BE83" s="1"/>
      <c r="BF83" s="173">
        <v>1</v>
      </c>
      <c r="BG83" s="115" t="s">
        <v>548</v>
      </c>
      <c r="BH83" s="173"/>
      <c r="BI83" s="118"/>
      <c r="BJ83" s="61"/>
      <c r="BK83" s="173"/>
      <c r="BL83" s="3"/>
      <c r="BM83" s="105"/>
      <c r="BN83" s="153"/>
      <c r="BO83" s="3"/>
      <c r="BP83" s="3"/>
    </row>
    <row r="84" spans="1:68" s="274" customFormat="1" ht="54" customHeight="1" x14ac:dyDescent="0.15">
      <c r="A84" s="379">
        <v>69</v>
      </c>
      <c r="B84" s="226" t="s">
        <v>482</v>
      </c>
      <c r="C84" s="229" t="s">
        <v>788</v>
      </c>
      <c r="D84" s="228" t="s">
        <v>520</v>
      </c>
      <c r="E84" s="59">
        <v>46.848999999999997</v>
      </c>
      <c r="F84" s="59">
        <v>46.848999999999997</v>
      </c>
      <c r="G84" s="59">
        <v>36.299999999999997</v>
      </c>
      <c r="H84" s="59" t="s">
        <v>1083</v>
      </c>
      <c r="I84" s="238" t="s">
        <v>963</v>
      </c>
      <c r="J84" s="241" t="s">
        <v>1113</v>
      </c>
      <c r="K84" s="59">
        <v>40.445</v>
      </c>
      <c r="L84" s="59">
        <v>55.765999999999998</v>
      </c>
      <c r="M84" s="59">
        <f t="shared" si="112"/>
        <v>15.320999999999998</v>
      </c>
      <c r="N84" s="59">
        <v>-0.221</v>
      </c>
      <c r="O84" s="242" t="s">
        <v>961</v>
      </c>
      <c r="P84" s="153" t="s">
        <v>1281</v>
      </c>
      <c r="Q84" s="255"/>
      <c r="R84" s="255" t="s">
        <v>150</v>
      </c>
      <c r="S84" s="256" t="s">
        <v>295</v>
      </c>
      <c r="T84" s="257" t="s">
        <v>107</v>
      </c>
      <c r="U84" s="426">
        <v>71</v>
      </c>
      <c r="V84" s="258" t="str">
        <f t="shared" si="96"/>
        <v/>
      </c>
      <c r="W84" s="261" t="s">
        <v>603</v>
      </c>
      <c r="X84" s="227"/>
      <c r="Y84" s="227"/>
      <c r="Z84" s="260"/>
      <c r="AA84" s="437"/>
      <c r="AB84" s="435" t="s">
        <v>407</v>
      </c>
      <c r="AC84" s="436" t="s">
        <v>408</v>
      </c>
      <c r="AD84" s="435"/>
      <c r="AE84" s="436"/>
      <c r="AF84" s="437"/>
      <c r="AG84" s="9" t="str">
        <f t="shared" si="74"/>
        <v>スポーツ・青少年局一般会計</v>
      </c>
      <c r="AH84" s="15"/>
      <c r="AI84" s="53" t="str">
        <f t="shared" si="113"/>
        <v>－</v>
      </c>
      <c r="AJ84" s="53" t="str">
        <f t="shared" si="114"/>
        <v>－</v>
      </c>
      <c r="AK84" s="53" t="str">
        <f t="shared" si="115"/>
        <v>－</v>
      </c>
      <c r="AL84" s="81"/>
      <c r="AM84" s="46" t="str">
        <f t="shared" si="116"/>
        <v>○</v>
      </c>
      <c r="AN84" s="81"/>
      <c r="AO84" s="46" t="str">
        <f t="shared" si="117"/>
        <v>-</v>
      </c>
      <c r="AP84" s="46" t="str">
        <f t="shared" si="118"/>
        <v>-</v>
      </c>
      <c r="AQ84" s="46"/>
      <c r="AR84" s="46"/>
      <c r="AS84" s="46"/>
      <c r="AT84" s="46"/>
      <c r="AU84" s="46"/>
      <c r="AV84" s="46"/>
      <c r="AW84" s="46"/>
      <c r="AX84" s="173"/>
      <c r="AY84" s="10">
        <v>40634</v>
      </c>
      <c r="AZ84" s="173" t="s">
        <v>520</v>
      </c>
      <c r="BA84" s="426" t="str">
        <f t="shared" si="97"/>
        <v>未定</v>
      </c>
      <c r="BB84" s="173" t="str">
        <f t="shared" si="111"/>
        <v>○</v>
      </c>
      <c r="BC84" s="173" t="str">
        <f t="shared" si="95"/>
        <v>○</v>
      </c>
      <c r="BD84" s="173" t="str">
        <f t="shared" si="75"/>
        <v/>
      </c>
      <c r="BE84" s="1"/>
      <c r="BF84" s="173">
        <v>1</v>
      </c>
      <c r="BG84" s="115" t="s">
        <v>548</v>
      </c>
      <c r="BH84" s="173"/>
      <c r="BI84" s="118"/>
      <c r="BJ84" s="61"/>
      <c r="BK84" s="173"/>
      <c r="BL84" s="3"/>
      <c r="BM84" s="105"/>
      <c r="BN84" s="153"/>
      <c r="BO84" s="3"/>
      <c r="BP84" s="3"/>
    </row>
    <row r="85" spans="1:68" s="274" customFormat="1" ht="54" customHeight="1" x14ac:dyDescent="0.15">
      <c r="A85" s="379">
        <v>70</v>
      </c>
      <c r="B85" s="226" t="s">
        <v>1424</v>
      </c>
      <c r="C85" s="229" t="s">
        <v>804</v>
      </c>
      <c r="D85" s="228" t="s">
        <v>520</v>
      </c>
      <c r="E85" s="59">
        <v>38.399000000000001</v>
      </c>
      <c r="F85" s="59">
        <v>38.399000000000001</v>
      </c>
      <c r="G85" s="59">
        <v>33.299999999999997</v>
      </c>
      <c r="H85" s="59" t="s">
        <v>1083</v>
      </c>
      <c r="I85" s="238" t="s">
        <v>963</v>
      </c>
      <c r="J85" s="241" t="s">
        <v>1265</v>
      </c>
      <c r="K85" s="59">
        <v>41.402000000000001</v>
      </c>
      <c r="L85" s="59">
        <v>123.68</v>
      </c>
      <c r="M85" s="59">
        <f t="shared" si="112"/>
        <v>82.278000000000006</v>
      </c>
      <c r="N85" s="59">
        <v>-0.42599999999999999</v>
      </c>
      <c r="O85" s="242" t="s">
        <v>961</v>
      </c>
      <c r="P85" s="153" t="s">
        <v>1281</v>
      </c>
      <c r="Q85" s="255"/>
      <c r="R85" s="255" t="s">
        <v>150</v>
      </c>
      <c r="S85" s="256" t="s">
        <v>295</v>
      </c>
      <c r="T85" s="257" t="s">
        <v>151</v>
      </c>
      <c r="U85" s="426">
        <v>72</v>
      </c>
      <c r="V85" s="258" t="str">
        <f t="shared" si="96"/>
        <v/>
      </c>
      <c r="W85" s="261"/>
      <c r="X85" s="227"/>
      <c r="Y85" s="227"/>
      <c r="Z85" s="260"/>
      <c r="AA85" s="437"/>
      <c r="AB85" s="435" t="s">
        <v>406</v>
      </c>
      <c r="AC85" s="436"/>
      <c r="AD85" s="435" t="s">
        <v>406</v>
      </c>
      <c r="AE85" s="436"/>
      <c r="AF85" s="437"/>
      <c r="AG85" s="9" t="str">
        <f t="shared" si="74"/>
        <v>スポーツ・青少年局一般会計</v>
      </c>
      <c r="AH85" s="15"/>
      <c r="AI85" s="53" t="str">
        <f t="shared" si="113"/>
        <v>－</v>
      </c>
      <c r="AJ85" s="53" t="str">
        <f t="shared" si="114"/>
        <v>－</v>
      </c>
      <c r="AK85" s="53" t="str">
        <f t="shared" si="115"/>
        <v>－</v>
      </c>
      <c r="AL85" s="81"/>
      <c r="AM85" s="46" t="str">
        <f t="shared" si="116"/>
        <v>－</v>
      </c>
      <c r="AN85" s="81"/>
      <c r="AO85" s="46" t="str">
        <f t="shared" si="117"/>
        <v>-</v>
      </c>
      <c r="AP85" s="46" t="str">
        <f t="shared" si="118"/>
        <v>-</v>
      </c>
      <c r="AQ85" s="46"/>
      <c r="AR85" s="46"/>
      <c r="AS85" s="46"/>
      <c r="AT85" s="46"/>
      <c r="AU85" s="46"/>
      <c r="AV85" s="46"/>
      <c r="AW85" s="46"/>
      <c r="AX85" s="173" t="s">
        <v>387</v>
      </c>
      <c r="AY85" s="10">
        <v>38078</v>
      </c>
      <c r="AZ85" s="173" t="s">
        <v>520</v>
      </c>
      <c r="BA85" s="426" t="str">
        <f t="shared" si="97"/>
        <v>未定</v>
      </c>
      <c r="BB85" s="173" t="str">
        <f t="shared" si="111"/>
        <v/>
      </c>
      <c r="BC85" s="173" t="str">
        <f t="shared" si="95"/>
        <v/>
      </c>
      <c r="BD85" s="173" t="str">
        <f t="shared" si="75"/>
        <v/>
      </c>
      <c r="BE85" s="1"/>
      <c r="BF85" s="173">
        <v>1</v>
      </c>
      <c r="BG85" s="115" t="s">
        <v>548</v>
      </c>
      <c r="BH85" s="173"/>
      <c r="BI85" s="118"/>
      <c r="BJ85" s="61"/>
      <c r="BK85" s="173"/>
      <c r="BL85" s="3"/>
      <c r="BM85" s="105"/>
      <c r="BN85" s="153"/>
      <c r="BO85" s="3"/>
      <c r="BP85" s="3"/>
    </row>
    <row r="86" spans="1:68" s="274" customFormat="1" ht="81" customHeight="1" x14ac:dyDescent="0.15">
      <c r="A86" s="379">
        <v>71</v>
      </c>
      <c r="B86" s="226" t="s">
        <v>102</v>
      </c>
      <c r="C86" s="229" t="s">
        <v>798</v>
      </c>
      <c r="D86" s="228" t="s">
        <v>520</v>
      </c>
      <c r="E86" s="59">
        <v>9161.6380000000008</v>
      </c>
      <c r="F86" s="59">
        <v>9161.6380000000008</v>
      </c>
      <c r="G86" s="59">
        <v>9161.6380000000008</v>
      </c>
      <c r="H86" s="59" t="s">
        <v>1083</v>
      </c>
      <c r="I86" s="238" t="s">
        <v>963</v>
      </c>
      <c r="J86" s="241" t="s">
        <v>1109</v>
      </c>
      <c r="K86" s="59">
        <v>9029.3529999999992</v>
      </c>
      <c r="L86" s="59">
        <v>9294.2379999999994</v>
      </c>
      <c r="M86" s="59">
        <f t="shared" si="112"/>
        <v>264.88500000000022</v>
      </c>
      <c r="N86" s="59"/>
      <c r="O86" s="242" t="s">
        <v>960</v>
      </c>
      <c r="P86" s="153" t="s">
        <v>1086</v>
      </c>
      <c r="Q86" s="255"/>
      <c r="R86" s="255" t="s">
        <v>150</v>
      </c>
      <c r="S86" s="256" t="s">
        <v>295</v>
      </c>
      <c r="T86" s="257" t="s">
        <v>323</v>
      </c>
      <c r="U86" s="426">
        <v>73</v>
      </c>
      <c r="V86" s="258" t="str">
        <f t="shared" si="96"/>
        <v/>
      </c>
      <c r="W86" s="261"/>
      <c r="X86" s="227"/>
      <c r="Y86" s="227"/>
      <c r="Z86" s="260"/>
      <c r="AA86" s="437"/>
      <c r="AB86" s="435" t="s">
        <v>406</v>
      </c>
      <c r="AC86" s="436"/>
      <c r="AD86" s="435" t="s">
        <v>406</v>
      </c>
      <c r="AE86" s="436"/>
      <c r="AF86" s="437"/>
      <c r="AG86" s="9" t="str">
        <f t="shared" si="74"/>
        <v>スポーツ・青少年局一般会計</v>
      </c>
      <c r="AH86" s="15"/>
      <c r="AI86" s="53" t="str">
        <f t="shared" si="113"/>
        <v>－</v>
      </c>
      <c r="AJ86" s="53" t="str">
        <f t="shared" si="114"/>
        <v>－</v>
      </c>
      <c r="AK86" s="53" t="str">
        <f t="shared" si="115"/>
        <v>－</v>
      </c>
      <c r="AL86" s="81"/>
      <c r="AM86" s="46" t="str">
        <f t="shared" si="116"/>
        <v>－</v>
      </c>
      <c r="AN86" s="81"/>
      <c r="AO86" s="46" t="str">
        <f t="shared" si="117"/>
        <v>-</v>
      </c>
      <c r="AP86" s="46" t="str">
        <f t="shared" si="118"/>
        <v>-</v>
      </c>
      <c r="AQ86" s="46"/>
      <c r="AR86" s="46"/>
      <c r="AS86" s="46"/>
      <c r="AT86" s="46"/>
      <c r="AU86" s="46"/>
      <c r="AV86" s="46"/>
      <c r="AW86" s="46"/>
      <c r="AX86" s="173" t="s">
        <v>387</v>
      </c>
      <c r="AY86" s="10">
        <v>38808</v>
      </c>
      <c r="AZ86" s="173" t="s">
        <v>520</v>
      </c>
      <c r="BA86" s="426" t="str">
        <f t="shared" si="97"/>
        <v>未定</v>
      </c>
      <c r="BB86" s="173" t="str">
        <f t="shared" si="111"/>
        <v/>
      </c>
      <c r="BC86" s="173" t="str">
        <f t="shared" si="95"/>
        <v/>
      </c>
      <c r="BD86" s="173" t="str">
        <f t="shared" si="75"/>
        <v/>
      </c>
      <c r="BE86" s="1"/>
      <c r="BF86" s="173">
        <v>1</v>
      </c>
      <c r="BG86" s="115" t="s">
        <v>548</v>
      </c>
      <c r="BH86" s="173"/>
      <c r="BI86" s="118"/>
      <c r="BJ86" s="61"/>
      <c r="BK86" s="173"/>
      <c r="BL86" s="3"/>
      <c r="BM86" s="105"/>
      <c r="BN86" s="153"/>
      <c r="BO86" s="3"/>
      <c r="BP86" s="3"/>
    </row>
    <row r="87" spans="1:68" s="274" customFormat="1" ht="81" customHeight="1" x14ac:dyDescent="0.15">
      <c r="A87" s="379">
        <v>72</v>
      </c>
      <c r="B87" s="226" t="s">
        <v>324</v>
      </c>
      <c r="C87" s="229" t="s">
        <v>798</v>
      </c>
      <c r="D87" s="228" t="s">
        <v>520</v>
      </c>
      <c r="E87" s="59">
        <v>1077.7660000000001</v>
      </c>
      <c r="F87" s="59">
        <v>325</v>
      </c>
      <c r="G87" s="59">
        <v>325</v>
      </c>
      <c r="H87" s="59" t="s">
        <v>1083</v>
      </c>
      <c r="I87" s="238" t="s">
        <v>963</v>
      </c>
      <c r="J87" s="241" t="s">
        <v>1109</v>
      </c>
      <c r="K87" s="59">
        <v>0</v>
      </c>
      <c r="L87" s="59">
        <v>886.86</v>
      </c>
      <c r="M87" s="59">
        <f t="shared" si="112"/>
        <v>886.86</v>
      </c>
      <c r="N87" s="59"/>
      <c r="O87" s="242" t="s">
        <v>960</v>
      </c>
      <c r="P87" s="153" t="s">
        <v>1086</v>
      </c>
      <c r="Q87" s="255"/>
      <c r="R87" s="255" t="s">
        <v>150</v>
      </c>
      <c r="S87" s="256" t="s">
        <v>295</v>
      </c>
      <c r="T87" s="257" t="s">
        <v>113</v>
      </c>
      <c r="U87" s="426">
        <v>74</v>
      </c>
      <c r="V87" s="258" t="str">
        <f t="shared" si="96"/>
        <v/>
      </c>
      <c r="W87" s="261"/>
      <c r="X87" s="227"/>
      <c r="Y87" s="227" t="s">
        <v>387</v>
      </c>
      <c r="Z87" s="260"/>
      <c r="AA87" s="437"/>
      <c r="AB87" s="435" t="s">
        <v>406</v>
      </c>
      <c r="AC87" s="436"/>
      <c r="AD87" s="435" t="s">
        <v>406</v>
      </c>
      <c r="AE87" s="436"/>
      <c r="AF87" s="437"/>
      <c r="AG87" s="9" t="str">
        <f t="shared" si="74"/>
        <v>スポーツ・青少年局一般会計</v>
      </c>
      <c r="AH87" s="9" t="s">
        <v>705</v>
      </c>
      <c r="AI87" s="53" t="str">
        <f t="shared" si="113"/>
        <v>－</v>
      </c>
      <c r="AJ87" s="53" t="str">
        <f t="shared" si="114"/>
        <v>－</v>
      </c>
      <c r="AK87" s="53" t="str">
        <f t="shared" si="115"/>
        <v>－</v>
      </c>
      <c r="AL87" s="81"/>
      <c r="AM87" s="46" t="str">
        <f t="shared" si="116"/>
        <v>－</v>
      </c>
      <c r="AN87" s="81"/>
      <c r="AO87" s="46" t="str">
        <f t="shared" si="117"/>
        <v>-</v>
      </c>
      <c r="AP87" s="46" t="str">
        <f t="shared" si="118"/>
        <v>-</v>
      </c>
      <c r="AQ87" s="46"/>
      <c r="AR87" s="46"/>
      <c r="AS87" s="46"/>
      <c r="AT87" s="46"/>
      <c r="AU87" s="46"/>
      <c r="AV87" s="46"/>
      <c r="AW87" s="46"/>
      <c r="AX87" s="173" t="s">
        <v>387</v>
      </c>
      <c r="AY87" s="10">
        <v>38808</v>
      </c>
      <c r="AZ87" s="173" t="s">
        <v>520</v>
      </c>
      <c r="BA87" s="426" t="str">
        <f t="shared" si="97"/>
        <v>未定</v>
      </c>
      <c r="BB87" s="173" t="str">
        <f t="shared" si="111"/>
        <v/>
      </c>
      <c r="BC87" s="173" t="str">
        <f t="shared" si="95"/>
        <v/>
      </c>
      <c r="BD87" s="173" t="str">
        <f t="shared" si="75"/>
        <v/>
      </c>
      <c r="BE87" s="1"/>
      <c r="BF87" s="173">
        <v>1</v>
      </c>
      <c r="BG87" s="115" t="s">
        <v>548</v>
      </c>
      <c r="BH87" s="173"/>
      <c r="BI87" s="118"/>
      <c r="BJ87" s="61"/>
      <c r="BK87" s="173"/>
      <c r="BL87" s="3"/>
      <c r="BM87" s="105"/>
      <c r="BN87" s="153"/>
      <c r="BO87" s="3"/>
      <c r="BP87" s="3"/>
    </row>
    <row r="88" spans="1:68" s="273" customFormat="1" ht="21" customHeight="1" x14ac:dyDescent="0.15">
      <c r="A88" s="380" t="s">
        <v>614</v>
      </c>
      <c r="B88" s="230"/>
      <c r="C88" s="505"/>
      <c r="D88" s="506"/>
      <c r="E88" s="88"/>
      <c r="F88" s="91"/>
      <c r="G88" s="90"/>
      <c r="H88" s="90"/>
      <c r="I88" s="243"/>
      <c r="J88" s="90"/>
      <c r="K88" s="88"/>
      <c r="L88" s="89"/>
      <c r="M88" s="89"/>
      <c r="N88" s="90"/>
      <c r="O88" s="245"/>
      <c r="P88" s="110"/>
      <c r="Q88" s="263"/>
      <c r="R88" s="230"/>
      <c r="S88" s="264"/>
      <c r="T88" s="265"/>
      <c r="U88" s="414"/>
      <c r="V88" s="266" t="str">
        <f t="shared" si="96"/>
        <v/>
      </c>
      <c r="W88" s="266"/>
      <c r="X88" s="266"/>
      <c r="Y88" s="266"/>
      <c r="Z88" s="267"/>
      <c r="AA88" s="38"/>
      <c r="AB88" s="92"/>
      <c r="AC88" s="93"/>
      <c r="AD88" s="92"/>
      <c r="AE88" s="93"/>
      <c r="AF88" s="28"/>
      <c r="AG88" s="9" t="str">
        <f t="shared" si="74"/>
        <v/>
      </c>
      <c r="AH88" s="15"/>
      <c r="AI88" s="94"/>
      <c r="AJ88" s="94"/>
      <c r="AK88" s="94"/>
      <c r="AL88" s="45"/>
      <c r="AM88" s="94"/>
      <c r="AN88" s="45"/>
      <c r="AO88" s="94"/>
      <c r="AP88" s="94"/>
      <c r="AQ88" s="94"/>
      <c r="AR88" s="94"/>
      <c r="AS88" s="94"/>
      <c r="AT88" s="94"/>
      <c r="AU88" s="94"/>
      <c r="AV88" s="94"/>
      <c r="AW88" s="94"/>
      <c r="AX88" s="95"/>
      <c r="AY88" s="507"/>
      <c r="AZ88" s="94"/>
      <c r="BA88" s="96"/>
      <c r="BB88" s="95"/>
      <c r="BC88" s="95"/>
      <c r="BD88" s="95"/>
      <c r="BE88" s="104"/>
      <c r="BF88" s="46"/>
      <c r="BG88" s="115"/>
      <c r="BH88" s="116"/>
      <c r="BI88" s="117"/>
      <c r="BJ88" s="61"/>
      <c r="BK88" s="116"/>
      <c r="BL88" s="104"/>
      <c r="BM88" s="83"/>
      <c r="BN88" s="110"/>
      <c r="BO88" s="104"/>
      <c r="BP88" s="104"/>
    </row>
    <row r="89" spans="1:68" s="274" customFormat="1" ht="54" customHeight="1" x14ac:dyDescent="0.15">
      <c r="A89" s="379">
        <v>73</v>
      </c>
      <c r="B89" s="226" t="s">
        <v>1519</v>
      </c>
      <c r="C89" s="229" t="s">
        <v>805</v>
      </c>
      <c r="D89" s="228" t="s">
        <v>520</v>
      </c>
      <c r="E89" s="59">
        <v>21.54</v>
      </c>
      <c r="F89" s="59">
        <v>21.54</v>
      </c>
      <c r="G89" s="59">
        <v>16</v>
      </c>
      <c r="H89" s="59" t="s">
        <v>1083</v>
      </c>
      <c r="I89" s="238" t="s">
        <v>963</v>
      </c>
      <c r="J89" s="241" t="s">
        <v>1113</v>
      </c>
      <c r="K89" s="59">
        <v>22.164999999999999</v>
      </c>
      <c r="L89" s="59">
        <v>17.457999999999998</v>
      </c>
      <c r="M89" s="59">
        <f t="shared" ref="M89:M94" si="119">L89-K89</f>
        <v>-4.7070000000000007</v>
      </c>
      <c r="N89" s="59">
        <v>-4.6920000000000002</v>
      </c>
      <c r="O89" s="242" t="s">
        <v>961</v>
      </c>
      <c r="P89" s="153" t="s">
        <v>1282</v>
      </c>
      <c r="Q89" s="255"/>
      <c r="R89" s="255" t="s">
        <v>150</v>
      </c>
      <c r="S89" s="256" t="s">
        <v>295</v>
      </c>
      <c r="T89" s="257" t="s">
        <v>152</v>
      </c>
      <c r="U89" s="426">
        <v>76</v>
      </c>
      <c r="V89" s="258" t="str">
        <f t="shared" si="96"/>
        <v/>
      </c>
      <c r="W89" s="261"/>
      <c r="X89" s="227"/>
      <c r="Y89" s="227"/>
      <c r="Z89" s="260"/>
      <c r="AA89" s="437"/>
      <c r="AB89" s="435" t="s">
        <v>406</v>
      </c>
      <c r="AC89" s="436"/>
      <c r="AD89" s="435" t="s">
        <v>406</v>
      </c>
      <c r="AE89" s="436"/>
      <c r="AF89" s="437"/>
      <c r="AG89" s="9" t="str">
        <f t="shared" si="74"/>
        <v>スポーツ・青少年局一般会計</v>
      </c>
      <c r="AH89" s="15"/>
      <c r="AI89" s="53" t="str">
        <f t="shared" ref="AI89:AI100" si="120">IF(OR(AJ89="○",AS89="○"),"○","－")</f>
        <v>－</v>
      </c>
      <c r="AJ89" s="53" t="str">
        <f t="shared" ref="AJ89:AJ100" si="121">IF(OR(AO89="○",AP89="○",AQ89="○",AT89="○",AV89="○"),"○","－")</f>
        <v>－</v>
      </c>
      <c r="AK89" s="53" t="str">
        <f t="shared" ref="AK89:AK100" si="122">IF(OR(AO89="○",AP89="○",AQ89="○"),"○","－")</f>
        <v>－</v>
      </c>
      <c r="AL89" s="81"/>
      <c r="AM89" s="46" t="str">
        <f t="shared" ref="AM89:AM96" si="123">IF(AB89="○","○","－")</f>
        <v>－</v>
      </c>
      <c r="AN89" s="81"/>
      <c r="AO89" s="46" t="str">
        <f t="shared" ref="AO89:AO100" si="124">IF(AY89=41730,"○","-")</f>
        <v>-</v>
      </c>
      <c r="AP89" s="46" t="str">
        <f t="shared" ref="AP89:AP100" si="125">IF(AZ89=42460,"○","-")</f>
        <v>-</v>
      </c>
      <c r="AQ89" s="46"/>
      <c r="AR89" s="46"/>
      <c r="AS89" s="46"/>
      <c r="AT89" s="46"/>
      <c r="AU89" s="46"/>
      <c r="AV89" s="46"/>
      <c r="AW89" s="46"/>
      <c r="AX89" s="173" t="s">
        <v>387</v>
      </c>
      <c r="AY89" s="10">
        <v>36251</v>
      </c>
      <c r="AZ89" s="173" t="s">
        <v>520</v>
      </c>
      <c r="BA89" s="426" t="str">
        <f t="shared" si="97"/>
        <v>未定</v>
      </c>
      <c r="BB89" s="173" t="str">
        <f t="shared" si="111"/>
        <v/>
      </c>
      <c r="BC89" s="173" t="str">
        <f t="shared" si="95"/>
        <v/>
      </c>
      <c r="BD89" s="173" t="str">
        <f t="shared" si="75"/>
        <v/>
      </c>
      <c r="BE89" s="1"/>
      <c r="BF89" s="173">
        <v>1</v>
      </c>
      <c r="BG89" s="115" t="s">
        <v>549</v>
      </c>
      <c r="BH89" s="173"/>
      <c r="BI89" s="118"/>
      <c r="BJ89" s="61"/>
      <c r="BK89" s="173"/>
      <c r="BL89" s="3"/>
      <c r="BM89" s="105"/>
      <c r="BN89" s="153"/>
      <c r="BO89" s="3"/>
      <c r="BP89" s="3"/>
    </row>
    <row r="90" spans="1:68" s="274" customFormat="1" ht="54" customHeight="1" x14ac:dyDescent="0.15">
      <c r="A90" s="379">
        <v>74</v>
      </c>
      <c r="B90" s="226" t="s">
        <v>346</v>
      </c>
      <c r="C90" s="229" t="s">
        <v>790</v>
      </c>
      <c r="D90" s="228" t="s">
        <v>520</v>
      </c>
      <c r="E90" s="59">
        <v>71.527000000000001</v>
      </c>
      <c r="F90" s="59">
        <v>71.527000000000001</v>
      </c>
      <c r="G90" s="59">
        <v>45.1</v>
      </c>
      <c r="H90" s="59" t="s">
        <v>1083</v>
      </c>
      <c r="I90" s="238" t="s">
        <v>963</v>
      </c>
      <c r="J90" s="241" t="s">
        <v>1113</v>
      </c>
      <c r="K90" s="59">
        <v>69.751000000000005</v>
      </c>
      <c r="L90" s="59">
        <v>69.024000000000001</v>
      </c>
      <c r="M90" s="59">
        <f t="shared" si="119"/>
        <v>-0.72700000000000387</v>
      </c>
      <c r="N90" s="59">
        <v>-0.72299999999999998</v>
      </c>
      <c r="O90" s="242" t="s">
        <v>961</v>
      </c>
      <c r="P90" s="153" t="s">
        <v>1282</v>
      </c>
      <c r="Q90" s="255"/>
      <c r="R90" s="255" t="s">
        <v>150</v>
      </c>
      <c r="S90" s="256" t="s">
        <v>295</v>
      </c>
      <c r="T90" s="257" t="s">
        <v>152</v>
      </c>
      <c r="U90" s="426">
        <v>77</v>
      </c>
      <c r="V90" s="258" t="str">
        <f t="shared" si="96"/>
        <v/>
      </c>
      <c r="W90" s="261"/>
      <c r="X90" s="227"/>
      <c r="Y90" s="227"/>
      <c r="Z90" s="260"/>
      <c r="AA90" s="437"/>
      <c r="AB90" s="435" t="s">
        <v>406</v>
      </c>
      <c r="AC90" s="436"/>
      <c r="AD90" s="435" t="s">
        <v>406</v>
      </c>
      <c r="AE90" s="436"/>
      <c r="AF90" s="437"/>
      <c r="AG90" s="9" t="str">
        <f t="shared" si="74"/>
        <v>スポーツ・青少年局一般会計</v>
      </c>
      <c r="AH90" s="15"/>
      <c r="AI90" s="53" t="str">
        <f t="shared" si="120"/>
        <v>－</v>
      </c>
      <c r="AJ90" s="53" t="str">
        <f t="shared" si="121"/>
        <v>－</v>
      </c>
      <c r="AK90" s="53" t="str">
        <f t="shared" si="122"/>
        <v>－</v>
      </c>
      <c r="AL90" s="81"/>
      <c r="AM90" s="46" t="str">
        <f t="shared" si="123"/>
        <v>－</v>
      </c>
      <c r="AN90" s="81"/>
      <c r="AO90" s="46" t="str">
        <f t="shared" si="124"/>
        <v>-</v>
      </c>
      <c r="AP90" s="46" t="str">
        <f t="shared" si="125"/>
        <v>-</v>
      </c>
      <c r="AQ90" s="46"/>
      <c r="AR90" s="46"/>
      <c r="AS90" s="46"/>
      <c r="AT90" s="46"/>
      <c r="AU90" s="46"/>
      <c r="AV90" s="46"/>
      <c r="AW90" s="46"/>
      <c r="AX90" s="173" t="s">
        <v>387</v>
      </c>
      <c r="AY90" s="10">
        <v>38443</v>
      </c>
      <c r="AZ90" s="173" t="s">
        <v>520</v>
      </c>
      <c r="BA90" s="426" t="str">
        <f t="shared" si="97"/>
        <v>未定</v>
      </c>
      <c r="BB90" s="173" t="str">
        <f t="shared" si="111"/>
        <v/>
      </c>
      <c r="BC90" s="173" t="str">
        <f t="shared" si="95"/>
        <v/>
      </c>
      <c r="BD90" s="173" t="str">
        <f t="shared" si="75"/>
        <v/>
      </c>
      <c r="BE90" s="1"/>
      <c r="BF90" s="173">
        <v>1</v>
      </c>
      <c r="BG90" s="115" t="s">
        <v>549</v>
      </c>
      <c r="BH90" s="173"/>
      <c r="BI90" s="118"/>
      <c r="BJ90" s="61"/>
      <c r="BK90" s="173"/>
      <c r="BL90" s="3"/>
      <c r="BM90" s="105"/>
      <c r="BN90" s="153"/>
      <c r="BO90" s="3"/>
      <c r="BP90" s="3"/>
    </row>
    <row r="91" spans="1:68" s="274" customFormat="1" ht="54" customHeight="1" x14ac:dyDescent="0.15">
      <c r="A91" s="379">
        <v>75</v>
      </c>
      <c r="B91" s="226" t="s">
        <v>1425</v>
      </c>
      <c r="C91" s="276" t="s">
        <v>806</v>
      </c>
      <c r="D91" s="228" t="s">
        <v>520</v>
      </c>
      <c r="E91" s="59">
        <v>40.792999999999999</v>
      </c>
      <c r="F91" s="59">
        <v>40.792999999999999</v>
      </c>
      <c r="G91" s="59">
        <v>18.399999999999999</v>
      </c>
      <c r="H91" s="59" t="s">
        <v>1083</v>
      </c>
      <c r="I91" s="238" t="s">
        <v>965</v>
      </c>
      <c r="J91" s="241" t="s">
        <v>1283</v>
      </c>
      <c r="K91" s="62">
        <v>56.527000000000001</v>
      </c>
      <c r="L91" s="59">
        <v>40.792999999999999</v>
      </c>
      <c r="M91" s="59">
        <f t="shared" si="119"/>
        <v>-15.734000000000002</v>
      </c>
      <c r="N91" s="59">
        <v>-15.728999999999999</v>
      </c>
      <c r="O91" s="242" t="s">
        <v>961</v>
      </c>
      <c r="P91" s="153" t="s">
        <v>1226</v>
      </c>
      <c r="Q91" s="255"/>
      <c r="R91" s="255" t="s">
        <v>150</v>
      </c>
      <c r="S91" s="256" t="s">
        <v>295</v>
      </c>
      <c r="T91" s="257" t="s">
        <v>152</v>
      </c>
      <c r="U91" s="413">
        <v>78</v>
      </c>
      <c r="V91" s="258"/>
      <c r="W91" s="261" t="s">
        <v>693</v>
      </c>
      <c r="X91" s="227" t="s">
        <v>387</v>
      </c>
      <c r="Y91" s="227"/>
      <c r="Z91" s="260"/>
      <c r="AA91" s="437"/>
      <c r="AB91" s="435" t="s">
        <v>406</v>
      </c>
      <c r="AC91" s="436"/>
      <c r="AD91" s="435" t="s">
        <v>407</v>
      </c>
      <c r="AE91" s="436" t="s">
        <v>409</v>
      </c>
      <c r="AF91" s="437"/>
      <c r="AG91" s="9" t="str">
        <f t="shared" si="74"/>
        <v>スポーツ・青少年局一般会計</v>
      </c>
      <c r="AH91" s="15"/>
      <c r="AI91" s="53" t="str">
        <f t="shared" si="120"/>
        <v>－</v>
      </c>
      <c r="AJ91" s="53" t="str">
        <f t="shared" si="121"/>
        <v>－</v>
      </c>
      <c r="AK91" s="53" t="str">
        <f t="shared" si="122"/>
        <v>－</v>
      </c>
      <c r="AL91" s="81"/>
      <c r="AM91" s="46" t="str">
        <f t="shared" si="123"/>
        <v>－</v>
      </c>
      <c r="AN91" s="81"/>
      <c r="AO91" s="46" t="str">
        <f t="shared" si="124"/>
        <v>-</v>
      </c>
      <c r="AP91" s="46" t="str">
        <f t="shared" si="125"/>
        <v>-</v>
      </c>
      <c r="AQ91" s="46"/>
      <c r="AR91" s="46"/>
      <c r="AS91" s="46"/>
      <c r="AT91" s="46"/>
      <c r="AU91" s="46"/>
      <c r="AV91" s="46"/>
      <c r="AW91" s="46"/>
      <c r="AX91" s="173" t="s">
        <v>387</v>
      </c>
      <c r="AY91" s="503" t="s">
        <v>535</v>
      </c>
      <c r="AZ91" s="173" t="s">
        <v>520</v>
      </c>
      <c r="BA91" s="426" t="str">
        <f t="shared" si="97"/>
        <v>未定</v>
      </c>
      <c r="BB91" s="173" t="str">
        <f t="shared" si="111"/>
        <v>○</v>
      </c>
      <c r="BC91" s="173" t="str">
        <f t="shared" si="95"/>
        <v/>
      </c>
      <c r="BD91" s="173" t="str">
        <f t="shared" si="75"/>
        <v>○</v>
      </c>
      <c r="BE91" s="1"/>
      <c r="BF91" s="173">
        <v>1</v>
      </c>
      <c r="BG91" s="115" t="s">
        <v>549</v>
      </c>
      <c r="BH91" s="173"/>
      <c r="BI91" s="118"/>
      <c r="BJ91" s="61"/>
      <c r="BK91" s="173"/>
      <c r="BL91" s="3"/>
      <c r="BM91" s="105"/>
      <c r="BN91" s="153"/>
      <c r="BO91" s="3"/>
      <c r="BP91" s="3"/>
    </row>
    <row r="92" spans="1:68" s="274" customFormat="1" ht="54" customHeight="1" x14ac:dyDescent="0.15">
      <c r="A92" s="379">
        <v>76</v>
      </c>
      <c r="B92" s="226" t="s">
        <v>1426</v>
      </c>
      <c r="C92" s="229" t="s">
        <v>807</v>
      </c>
      <c r="D92" s="228" t="s">
        <v>520</v>
      </c>
      <c r="E92" s="59">
        <v>15.805</v>
      </c>
      <c r="F92" s="59">
        <v>15.805</v>
      </c>
      <c r="G92" s="59">
        <v>12.5</v>
      </c>
      <c r="H92" s="59" t="s">
        <v>1083</v>
      </c>
      <c r="I92" s="238" t="s">
        <v>963</v>
      </c>
      <c r="J92" s="241" t="s">
        <v>1114</v>
      </c>
      <c r="K92" s="59">
        <v>16.228999999999999</v>
      </c>
      <c r="L92" s="59">
        <v>16.195</v>
      </c>
      <c r="M92" s="59">
        <f t="shared" si="119"/>
        <v>-3.399999999999892E-2</v>
      </c>
      <c r="N92" s="62"/>
      <c r="O92" s="242" t="s">
        <v>960</v>
      </c>
      <c r="P92" s="405" t="s">
        <v>1284</v>
      </c>
      <c r="Q92" s="255"/>
      <c r="R92" s="255" t="s">
        <v>150</v>
      </c>
      <c r="S92" s="256" t="s">
        <v>295</v>
      </c>
      <c r="T92" s="257" t="s">
        <v>152</v>
      </c>
      <c r="U92" s="426">
        <v>79</v>
      </c>
      <c r="V92" s="258" t="str">
        <f t="shared" si="96"/>
        <v/>
      </c>
      <c r="W92" s="261"/>
      <c r="X92" s="227"/>
      <c r="Y92" s="227"/>
      <c r="Z92" s="260"/>
      <c r="AA92" s="437"/>
      <c r="AB92" s="435" t="s">
        <v>406</v>
      </c>
      <c r="AC92" s="436"/>
      <c r="AD92" s="435" t="s">
        <v>406</v>
      </c>
      <c r="AE92" s="436"/>
      <c r="AF92" s="437"/>
      <c r="AG92" s="9" t="str">
        <f t="shared" si="74"/>
        <v>スポーツ・青少年局一般会計</v>
      </c>
      <c r="AH92" s="15"/>
      <c r="AI92" s="53" t="str">
        <f t="shared" si="120"/>
        <v>－</v>
      </c>
      <c r="AJ92" s="53" t="str">
        <f t="shared" si="121"/>
        <v>－</v>
      </c>
      <c r="AK92" s="53" t="str">
        <f t="shared" si="122"/>
        <v>－</v>
      </c>
      <c r="AL92" s="81"/>
      <c r="AM92" s="46" t="str">
        <f t="shared" si="123"/>
        <v>－</v>
      </c>
      <c r="AN92" s="81"/>
      <c r="AO92" s="46" t="str">
        <f t="shared" si="124"/>
        <v>-</v>
      </c>
      <c r="AP92" s="46" t="str">
        <f t="shared" si="125"/>
        <v>-</v>
      </c>
      <c r="AQ92" s="46"/>
      <c r="AR92" s="46"/>
      <c r="AS92" s="46"/>
      <c r="AT92" s="46"/>
      <c r="AU92" s="46"/>
      <c r="AV92" s="46"/>
      <c r="AW92" s="46"/>
      <c r="AX92" s="173" t="s">
        <v>387</v>
      </c>
      <c r="AY92" s="10">
        <v>39173</v>
      </c>
      <c r="AZ92" s="173" t="s">
        <v>520</v>
      </c>
      <c r="BA92" s="426" t="str">
        <f t="shared" si="97"/>
        <v>未定</v>
      </c>
      <c r="BB92" s="173" t="str">
        <f t="shared" si="111"/>
        <v/>
      </c>
      <c r="BC92" s="173" t="str">
        <f t="shared" si="95"/>
        <v/>
      </c>
      <c r="BD92" s="173" t="str">
        <f t="shared" si="75"/>
        <v/>
      </c>
      <c r="BE92" s="1"/>
      <c r="BF92" s="173">
        <v>1</v>
      </c>
      <c r="BG92" s="115" t="s">
        <v>549</v>
      </c>
      <c r="BH92" s="173"/>
      <c r="BI92" s="118"/>
      <c r="BJ92" s="61"/>
      <c r="BK92" s="173"/>
      <c r="BL92" s="3"/>
      <c r="BM92" s="105"/>
      <c r="BN92" s="111"/>
      <c r="BO92" s="3"/>
      <c r="BP92" s="3"/>
    </row>
    <row r="93" spans="1:68" s="274" customFormat="1" ht="54" customHeight="1" x14ac:dyDescent="0.15">
      <c r="A93" s="379">
        <v>77</v>
      </c>
      <c r="B93" s="226" t="s">
        <v>397</v>
      </c>
      <c r="C93" s="229" t="s">
        <v>795</v>
      </c>
      <c r="D93" s="228" t="s">
        <v>520</v>
      </c>
      <c r="E93" s="59">
        <v>102.003</v>
      </c>
      <c r="F93" s="59">
        <v>102.003</v>
      </c>
      <c r="G93" s="59">
        <v>51.4</v>
      </c>
      <c r="H93" s="59" t="s">
        <v>1083</v>
      </c>
      <c r="I93" s="238" t="s">
        <v>963</v>
      </c>
      <c r="J93" s="241" t="s">
        <v>1127</v>
      </c>
      <c r="K93" s="59">
        <v>62.773000000000003</v>
      </c>
      <c r="L93" s="59">
        <v>64.066999999999993</v>
      </c>
      <c r="M93" s="59">
        <f t="shared" si="119"/>
        <v>1.2939999999999898</v>
      </c>
      <c r="N93" s="59">
        <v>-4.2060000000000004</v>
      </c>
      <c r="O93" s="242" t="s">
        <v>961</v>
      </c>
      <c r="P93" s="153" t="s">
        <v>1285</v>
      </c>
      <c r="Q93" s="255"/>
      <c r="R93" s="255" t="s">
        <v>150</v>
      </c>
      <c r="S93" s="256" t="s">
        <v>295</v>
      </c>
      <c r="T93" s="257" t="s">
        <v>152</v>
      </c>
      <c r="U93" s="426">
        <v>80</v>
      </c>
      <c r="V93" s="258" t="str">
        <f t="shared" si="96"/>
        <v/>
      </c>
      <c r="W93" s="261"/>
      <c r="X93" s="227"/>
      <c r="Y93" s="227"/>
      <c r="Z93" s="260"/>
      <c r="AA93" s="437"/>
      <c r="AB93" s="435" t="s">
        <v>406</v>
      </c>
      <c r="AC93" s="436"/>
      <c r="AD93" s="435" t="s">
        <v>406</v>
      </c>
      <c r="AE93" s="436"/>
      <c r="AF93" s="437"/>
      <c r="AG93" s="9" t="str">
        <f t="shared" si="74"/>
        <v>スポーツ・青少年局一般会計</v>
      </c>
      <c r="AH93" s="15"/>
      <c r="AI93" s="53" t="str">
        <f t="shared" si="120"/>
        <v>－</v>
      </c>
      <c r="AJ93" s="53" t="str">
        <f t="shared" si="121"/>
        <v>－</v>
      </c>
      <c r="AK93" s="53" t="str">
        <f t="shared" si="122"/>
        <v>－</v>
      </c>
      <c r="AL93" s="81"/>
      <c r="AM93" s="46" t="str">
        <f t="shared" si="123"/>
        <v>－</v>
      </c>
      <c r="AN93" s="81"/>
      <c r="AO93" s="46" t="str">
        <f t="shared" si="124"/>
        <v>-</v>
      </c>
      <c r="AP93" s="46" t="str">
        <f t="shared" si="125"/>
        <v>-</v>
      </c>
      <c r="AQ93" s="46"/>
      <c r="AR93" s="46"/>
      <c r="AS93" s="46"/>
      <c r="AT93" s="46"/>
      <c r="AU93" s="46"/>
      <c r="AV93" s="46"/>
      <c r="AW93" s="46"/>
      <c r="AX93" s="173" t="s">
        <v>387</v>
      </c>
      <c r="AY93" s="10">
        <v>37712</v>
      </c>
      <c r="AZ93" s="173" t="s">
        <v>520</v>
      </c>
      <c r="BA93" s="426" t="str">
        <f t="shared" si="97"/>
        <v>未定</v>
      </c>
      <c r="BB93" s="173" t="str">
        <f t="shared" si="111"/>
        <v/>
      </c>
      <c r="BC93" s="173" t="str">
        <f t="shared" si="95"/>
        <v/>
      </c>
      <c r="BD93" s="173" t="str">
        <f t="shared" si="75"/>
        <v/>
      </c>
      <c r="BE93" s="1"/>
      <c r="BF93" s="173">
        <v>1</v>
      </c>
      <c r="BG93" s="115" t="s">
        <v>549</v>
      </c>
      <c r="BH93" s="173"/>
      <c r="BI93" s="118"/>
      <c r="BJ93" s="61"/>
      <c r="BK93" s="173"/>
      <c r="BL93" s="3"/>
      <c r="BM93" s="105"/>
      <c r="BN93" s="153"/>
      <c r="BO93" s="3"/>
      <c r="BP93" s="3"/>
    </row>
    <row r="94" spans="1:68" s="274" customFormat="1" ht="128.25" customHeight="1" x14ac:dyDescent="0.15">
      <c r="A94" s="379">
        <v>78</v>
      </c>
      <c r="B94" s="226" t="s">
        <v>741</v>
      </c>
      <c r="C94" s="229" t="s">
        <v>782</v>
      </c>
      <c r="D94" s="228" t="s">
        <v>520</v>
      </c>
      <c r="E94" s="59">
        <v>284.78299999999996</v>
      </c>
      <c r="F94" s="59">
        <v>284.78299999999996</v>
      </c>
      <c r="G94" s="59">
        <v>179.3</v>
      </c>
      <c r="H94" s="59" t="s">
        <v>1083</v>
      </c>
      <c r="I94" s="238" t="s">
        <v>963</v>
      </c>
      <c r="J94" s="241" t="s">
        <v>1114</v>
      </c>
      <c r="K94" s="59">
        <f>1.383+32.167+200.836+45.247+6.148</f>
        <v>285.78100000000006</v>
      </c>
      <c r="L94" s="59">
        <v>314.577</v>
      </c>
      <c r="M94" s="59">
        <f t="shared" si="119"/>
        <v>28.795999999999935</v>
      </c>
      <c r="N94" s="59"/>
      <c r="O94" s="242" t="s">
        <v>960</v>
      </c>
      <c r="P94" s="405" t="s">
        <v>1524</v>
      </c>
      <c r="Q94" s="255"/>
      <c r="R94" s="255" t="s">
        <v>55</v>
      </c>
      <c r="S94" s="256" t="s">
        <v>295</v>
      </c>
      <c r="T94" s="257" t="s">
        <v>26</v>
      </c>
      <c r="U94" s="413" t="s">
        <v>742</v>
      </c>
      <c r="V94" s="258"/>
      <c r="W94" s="261"/>
      <c r="X94" s="227"/>
      <c r="Y94" s="227"/>
      <c r="Z94" s="260"/>
      <c r="AA94" s="437"/>
      <c r="AB94" s="435"/>
      <c r="AC94" s="436"/>
      <c r="AD94" s="435"/>
      <c r="AE94" s="436"/>
      <c r="AF94" s="437"/>
      <c r="AG94" s="9" t="str">
        <f t="shared" si="74"/>
        <v>スポーツ・青少年局一般会計</v>
      </c>
      <c r="AH94" s="15"/>
      <c r="AI94" s="53" t="str">
        <f t="shared" ref="AI94" si="126">IF(OR(AJ94="○",AS94="○"),"○","－")</f>
        <v>－</v>
      </c>
      <c r="AJ94" s="53" t="str">
        <f t="shared" ref="AJ94" si="127">IF(OR(AO94="○",AP94="○",AQ94="○",AT94="○",AV94="○"),"○","－")</f>
        <v>－</v>
      </c>
      <c r="AK94" s="53" t="str">
        <f t="shared" ref="AK94" si="128">IF(OR(AO94="○",AP94="○",AQ94="○"),"○","－")</f>
        <v>－</v>
      </c>
      <c r="AL94" s="81"/>
      <c r="AM94" s="46" t="str">
        <f t="shared" ref="AM94" si="129">IF(AB94="○","○","－")</f>
        <v>－</v>
      </c>
      <c r="AN94" s="81"/>
      <c r="AO94" s="46" t="str">
        <f t="shared" ref="AO94" si="130">IF(AY94=41730,"○","-")</f>
        <v>-</v>
      </c>
      <c r="AP94" s="46" t="str">
        <f t="shared" ref="AP94" si="131">IF(AZ94=42460,"○","-")</f>
        <v>-</v>
      </c>
      <c r="AQ94" s="46"/>
      <c r="AR94" s="46"/>
      <c r="AS94" s="46"/>
      <c r="AT94" s="46"/>
      <c r="AU94" s="46"/>
      <c r="AV94" s="46"/>
      <c r="AW94" s="46"/>
      <c r="AX94" s="173"/>
      <c r="AY94" s="10">
        <v>36982</v>
      </c>
      <c r="AZ94" s="173" t="s">
        <v>520</v>
      </c>
      <c r="BA94" s="426" t="s">
        <v>520</v>
      </c>
      <c r="BB94" s="173" t="s">
        <v>407</v>
      </c>
      <c r="BC94" s="173" t="s">
        <v>743</v>
      </c>
      <c r="BD94" s="173" t="s">
        <v>743</v>
      </c>
      <c r="BE94" s="1"/>
      <c r="BF94" s="173">
        <v>1</v>
      </c>
      <c r="BG94" s="115" t="s">
        <v>744</v>
      </c>
      <c r="BH94" s="173"/>
      <c r="BI94" s="118"/>
      <c r="BJ94" s="61"/>
      <c r="BK94" s="173"/>
      <c r="BL94" s="1"/>
      <c r="BM94" s="105"/>
      <c r="BN94" s="111"/>
      <c r="BO94" s="1"/>
      <c r="BP94" s="1"/>
    </row>
    <row r="95" spans="1:68" s="274" customFormat="1" ht="54" customHeight="1" x14ac:dyDescent="0.15">
      <c r="A95" s="379">
        <v>79</v>
      </c>
      <c r="B95" s="226" t="s">
        <v>1427</v>
      </c>
      <c r="C95" s="229" t="s">
        <v>795</v>
      </c>
      <c r="D95" s="228" t="s">
        <v>520</v>
      </c>
      <c r="E95" s="59">
        <v>2378.5120000000002</v>
      </c>
      <c r="F95" s="59">
        <v>2378.5120000000002</v>
      </c>
      <c r="G95" s="59">
        <v>2378.5120000000002</v>
      </c>
      <c r="H95" s="59" t="s">
        <v>1083</v>
      </c>
      <c r="I95" s="238" t="s">
        <v>650</v>
      </c>
      <c r="J95" s="241" t="s">
        <v>1224</v>
      </c>
      <c r="K95" s="59">
        <v>2213.0880000000002</v>
      </c>
      <c r="L95" s="59">
        <v>2213.0880000000002</v>
      </c>
      <c r="M95" s="59">
        <f t="shared" ref="M95:M100" si="132">L95-K95</f>
        <v>0</v>
      </c>
      <c r="N95" s="62"/>
      <c r="O95" s="242" t="s">
        <v>650</v>
      </c>
      <c r="P95" s="111"/>
      <c r="Q95" s="255"/>
      <c r="R95" s="255" t="s">
        <v>150</v>
      </c>
      <c r="S95" s="256" t="s">
        <v>295</v>
      </c>
      <c r="T95" s="257" t="s">
        <v>152</v>
      </c>
      <c r="U95" s="426">
        <v>86</v>
      </c>
      <c r="V95" s="258" t="str">
        <f t="shared" si="96"/>
        <v/>
      </c>
      <c r="W95" s="261"/>
      <c r="X95" s="227"/>
      <c r="Y95" s="227" t="s">
        <v>387</v>
      </c>
      <c r="Z95" s="260"/>
      <c r="AA95" s="437"/>
      <c r="AB95" s="435" t="s">
        <v>406</v>
      </c>
      <c r="AC95" s="436"/>
      <c r="AD95" s="435" t="s">
        <v>406</v>
      </c>
      <c r="AE95" s="436"/>
      <c r="AF95" s="437"/>
      <c r="AG95" s="9" t="str">
        <f t="shared" si="74"/>
        <v>スポーツ・青少年局一般会計</v>
      </c>
      <c r="AH95" s="15"/>
      <c r="AI95" s="53" t="str">
        <f t="shared" si="120"/>
        <v>－</v>
      </c>
      <c r="AJ95" s="53" t="str">
        <f t="shared" si="121"/>
        <v>－</v>
      </c>
      <c r="AK95" s="53" t="str">
        <f t="shared" si="122"/>
        <v>－</v>
      </c>
      <c r="AL95" s="81"/>
      <c r="AM95" s="46" t="str">
        <f t="shared" si="123"/>
        <v>－</v>
      </c>
      <c r="AN95" s="81"/>
      <c r="AO95" s="46" t="str">
        <f t="shared" si="124"/>
        <v>-</v>
      </c>
      <c r="AP95" s="46" t="str">
        <f t="shared" si="125"/>
        <v>-</v>
      </c>
      <c r="AQ95" s="46"/>
      <c r="AR95" s="46"/>
      <c r="AS95" s="46"/>
      <c r="AT95" s="46"/>
      <c r="AU95" s="46"/>
      <c r="AV95" s="46"/>
      <c r="AW95" s="46"/>
      <c r="AX95" s="173" t="s">
        <v>387</v>
      </c>
      <c r="AY95" s="10">
        <v>37712</v>
      </c>
      <c r="AZ95" s="173" t="s">
        <v>520</v>
      </c>
      <c r="BA95" s="426" t="str">
        <f t="shared" si="97"/>
        <v>未定</v>
      </c>
      <c r="BB95" s="173" t="str">
        <f t="shared" si="111"/>
        <v/>
      </c>
      <c r="BC95" s="173" t="str">
        <f t="shared" si="95"/>
        <v/>
      </c>
      <c r="BD95" s="173" t="str">
        <f t="shared" si="75"/>
        <v/>
      </c>
      <c r="BE95" s="1"/>
      <c r="BF95" s="173">
        <v>1</v>
      </c>
      <c r="BG95" s="115" t="s">
        <v>549</v>
      </c>
      <c r="BH95" s="173"/>
      <c r="BI95" s="118"/>
      <c r="BJ95" s="61"/>
      <c r="BK95" s="173"/>
      <c r="BL95" s="3"/>
      <c r="BM95" s="105"/>
      <c r="BN95" s="111"/>
      <c r="BO95" s="3"/>
      <c r="BP95" s="3"/>
    </row>
    <row r="96" spans="1:68" s="274" customFormat="1" ht="54" customHeight="1" x14ac:dyDescent="0.15">
      <c r="A96" s="379">
        <v>80</v>
      </c>
      <c r="B96" s="226" t="s">
        <v>97</v>
      </c>
      <c r="C96" s="229" t="s">
        <v>808</v>
      </c>
      <c r="D96" s="228" t="s">
        <v>520</v>
      </c>
      <c r="E96" s="59">
        <v>45.101999999999997</v>
      </c>
      <c r="F96" s="59">
        <v>45.101999999999997</v>
      </c>
      <c r="G96" s="59">
        <v>45.1</v>
      </c>
      <c r="H96" s="59" t="s">
        <v>1083</v>
      </c>
      <c r="I96" s="238" t="s">
        <v>650</v>
      </c>
      <c r="J96" s="241" t="s">
        <v>1224</v>
      </c>
      <c r="K96" s="59">
        <v>45.101999999999997</v>
      </c>
      <c r="L96" s="59">
        <v>40.591999999999999</v>
      </c>
      <c r="M96" s="59">
        <f t="shared" si="132"/>
        <v>-4.509999999999998</v>
      </c>
      <c r="N96" s="62"/>
      <c r="O96" s="242" t="s">
        <v>650</v>
      </c>
      <c r="P96" s="111"/>
      <c r="Q96" s="255"/>
      <c r="R96" s="255" t="s">
        <v>150</v>
      </c>
      <c r="S96" s="256" t="s">
        <v>295</v>
      </c>
      <c r="T96" s="257" t="s">
        <v>152</v>
      </c>
      <c r="U96" s="426">
        <v>87</v>
      </c>
      <c r="V96" s="258" t="str">
        <f t="shared" si="96"/>
        <v/>
      </c>
      <c r="W96" s="261"/>
      <c r="X96" s="227"/>
      <c r="Y96" s="227" t="s">
        <v>387</v>
      </c>
      <c r="Z96" s="260"/>
      <c r="AA96" s="437"/>
      <c r="AB96" s="435" t="s">
        <v>406</v>
      </c>
      <c r="AC96" s="436"/>
      <c r="AD96" s="435" t="s">
        <v>406</v>
      </c>
      <c r="AE96" s="436"/>
      <c r="AF96" s="437"/>
      <c r="AG96" s="9" t="str">
        <f t="shared" si="74"/>
        <v>スポーツ・青少年局一般会計</v>
      </c>
      <c r="AH96" s="15"/>
      <c r="AI96" s="53" t="str">
        <f t="shared" si="120"/>
        <v>－</v>
      </c>
      <c r="AJ96" s="53" t="str">
        <f t="shared" si="121"/>
        <v>－</v>
      </c>
      <c r="AK96" s="53" t="str">
        <f t="shared" si="122"/>
        <v>－</v>
      </c>
      <c r="AL96" s="81"/>
      <c r="AM96" s="46" t="str">
        <f t="shared" si="123"/>
        <v>－</v>
      </c>
      <c r="AN96" s="81"/>
      <c r="AO96" s="46" t="str">
        <f t="shared" si="124"/>
        <v>-</v>
      </c>
      <c r="AP96" s="46" t="str">
        <f t="shared" si="125"/>
        <v>-</v>
      </c>
      <c r="AQ96" s="46"/>
      <c r="AR96" s="46"/>
      <c r="AS96" s="46"/>
      <c r="AT96" s="46"/>
      <c r="AU96" s="46"/>
      <c r="AV96" s="46"/>
      <c r="AW96" s="46"/>
      <c r="AX96" s="173" t="s">
        <v>387</v>
      </c>
      <c r="AY96" s="10">
        <v>26755</v>
      </c>
      <c r="AZ96" s="173" t="s">
        <v>520</v>
      </c>
      <c r="BA96" s="426" t="str">
        <f t="shared" si="97"/>
        <v>未定</v>
      </c>
      <c r="BB96" s="173" t="str">
        <f t="shared" si="111"/>
        <v/>
      </c>
      <c r="BC96" s="173" t="str">
        <f t="shared" si="95"/>
        <v/>
      </c>
      <c r="BD96" s="173" t="str">
        <f t="shared" si="75"/>
        <v/>
      </c>
      <c r="BE96" s="1"/>
      <c r="BF96" s="173">
        <v>1</v>
      </c>
      <c r="BG96" s="115" t="s">
        <v>549</v>
      </c>
      <c r="BH96" s="173"/>
      <c r="BI96" s="118"/>
      <c r="BJ96" s="61"/>
      <c r="BK96" s="173"/>
      <c r="BL96" s="3"/>
      <c r="BM96" s="105"/>
      <c r="BN96" s="111"/>
      <c r="BO96" s="3"/>
      <c r="BP96" s="3"/>
    </row>
    <row r="97" spans="1:68" s="274" customFormat="1" ht="54" customHeight="1" x14ac:dyDescent="0.15">
      <c r="A97" s="379">
        <v>81</v>
      </c>
      <c r="B97" s="226" t="s">
        <v>86</v>
      </c>
      <c r="C97" s="229" t="s">
        <v>792</v>
      </c>
      <c r="D97" s="228" t="s">
        <v>894</v>
      </c>
      <c r="E97" s="59">
        <v>16.361000000000001</v>
      </c>
      <c r="F97" s="59">
        <v>16.361000000000001</v>
      </c>
      <c r="G97" s="59">
        <v>13.9</v>
      </c>
      <c r="H97" s="59" t="s">
        <v>1083</v>
      </c>
      <c r="I97" s="238" t="s">
        <v>964</v>
      </c>
      <c r="J97" s="241" t="s">
        <v>1286</v>
      </c>
      <c r="K97" s="59">
        <v>0</v>
      </c>
      <c r="L97" s="59">
        <v>0</v>
      </c>
      <c r="M97" s="59">
        <f t="shared" si="132"/>
        <v>0</v>
      </c>
      <c r="N97" s="59"/>
      <c r="O97" s="242" t="s">
        <v>962</v>
      </c>
      <c r="P97" s="153"/>
      <c r="Q97" s="255"/>
      <c r="R97" s="255" t="s">
        <v>55</v>
      </c>
      <c r="S97" s="256" t="s">
        <v>295</v>
      </c>
      <c r="T97" s="257" t="s">
        <v>39</v>
      </c>
      <c r="U97" s="426">
        <v>88</v>
      </c>
      <c r="V97" s="258"/>
      <c r="W97" s="261" t="s">
        <v>693</v>
      </c>
      <c r="X97" s="227"/>
      <c r="Y97" s="227"/>
      <c r="Z97" s="260"/>
      <c r="AA97" s="437"/>
      <c r="AB97" s="435" t="s">
        <v>407</v>
      </c>
      <c r="AC97" s="436" t="s">
        <v>409</v>
      </c>
      <c r="AD97" s="435" t="s">
        <v>407</v>
      </c>
      <c r="AE97" s="436" t="s">
        <v>594</v>
      </c>
      <c r="AF97" s="437"/>
      <c r="AG97" s="9" t="str">
        <f t="shared" si="74"/>
        <v>スポーツ・青少年局一般会計</v>
      </c>
      <c r="AH97" s="15"/>
      <c r="AI97" s="53" t="str">
        <f t="shared" si="120"/>
        <v>－</v>
      </c>
      <c r="AJ97" s="53" t="str">
        <f t="shared" si="121"/>
        <v>－</v>
      </c>
      <c r="AK97" s="53" t="str">
        <f t="shared" si="122"/>
        <v>－</v>
      </c>
      <c r="AL97" s="81"/>
      <c r="AM97" s="46"/>
      <c r="AN97" s="81"/>
      <c r="AO97" s="46" t="str">
        <f t="shared" si="124"/>
        <v>-</v>
      </c>
      <c r="AP97" s="46" t="str">
        <f t="shared" si="125"/>
        <v>-</v>
      </c>
      <c r="AQ97" s="46"/>
      <c r="AR97" s="46"/>
      <c r="AS97" s="46"/>
      <c r="AT97" s="46"/>
      <c r="AU97" s="46"/>
      <c r="AV97" s="46"/>
      <c r="AW97" s="46"/>
      <c r="AX97" s="173"/>
      <c r="AY97" s="10">
        <v>41000</v>
      </c>
      <c r="AZ97" s="512">
        <v>42094</v>
      </c>
      <c r="BA97" s="426">
        <f t="shared" si="97"/>
        <v>2.9972602739726026</v>
      </c>
      <c r="BB97" s="173" t="str">
        <f t="shared" si="111"/>
        <v/>
      </c>
      <c r="BC97" s="173" t="str">
        <f t="shared" si="95"/>
        <v/>
      </c>
      <c r="BD97" s="173" t="str">
        <f t="shared" si="75"/>
        <v/>
      </c>
      <c r="BE97" s="1"/>
      <c r="BF97" s="173">
        <v>1</v>
      </c>
      <c r="BG97" s="115" t="s">
        <v>909</v>
      </c>
      <c r="BH97" s="173"/>
      <c r="BI97" s="118"/>
      <c r="BJ97" s="61"/>
      <c r="BK97" s="173"/>
      <c r="BL97" s="3"/>
      <c r="BM97" s="105"/>
      <c r="BN97" s="153"/>
      <c r="BO97" s="3"/>
      <c r="BP97" s="3"/>
    </row>
    <row r="98" spans="1:68" s="274" customFormat="1" ht="54" customHeight="1" x14ac:dyDescent="0.15">
      <c r="A98" s="379">
        <v>82</v>
      </c>
      <c r="B98" s="226" t="s">
        <v>87</v>
      </c>
      <c r="C98" s="229" t="s">
        <v>792</v>
      </c>
      <c r="D98" s="228" t="s">
        <v>520</v>
      </c>
      <c r="E98" s="59">
        <v>135.333</v>
      </c>
      <c r="F98" s="59">
        <v>135.333</v>
      </c>
      <c r="G98" s="59">
        <v>94.9</v>
      </c>
      <c r="H98" s="59" t="s">
        <v>1083</v>
      </c>
      <c r="I98" s="238" t="s">
        <v>963</v>
      </c>
      <c r="J98" s="241" t="s">
        <v>1113</v>
      </c>
      <c r="K98" s="59">
        <v>211.666</v>
      </c>
      <c r="L98" s="59">
        <v>224.822</v>
      </c>
      <c r="M98" s="59">
        <f t="shared" si="132"/>
        <v>13.156000000000006</v>
      </c>
      <c r="N98" s="59">
        <v>-29.234000000000002</v>
      </c>
      <c r="O98" s="242" t="s">
        <v>961</v>
      </c>
      <c r="P98" s="153" t="s">
        <v>1287</v>
      </c>
      <c r="Q98" s="255"/>
      <c r="R98" s="255" t="s">
        <v>55</v>
      </c>
      <c r="S98" s="256" t="s">
        <v>295</v>
      </c>
      <c r="T98" s="257" t="s">
        <v>39</v>
      </c>
      <c r="U98" s="426">
        <v>89</v>
      </c>
      <c r="V98" s="258" t="str">
        <f t="shared" ref="V98" si="133">IF(AI98="○","○","")</f>
        <v/>
      </c>
      <c r="W98" s="261" t="s">
        <v>603</v>
      </c>
      <c r="X98" s="227"/>
      <c r="Y98" s="227"/>
      <c r="Z98" s="260"/>
      <c r="AA98" s="437"/>
      <c r="AB98" s="435" t="s">
        <v>407</v>
      </c>
      <c r="AC98" s="436" t="s">
        <v>409</v>
      </c>
      <c r="AD98" s="435"/>
      <c r="AE98" s="436"/>
      <c r="AF98" s="437"/>
      <c r="AG98" s="9" t="str">
        <f t="shared" si="74"/>
        <v>スポーツ・青少年局一般会計</v>
      </c>
      <c r="AH98" s="15"/>
      <c r="AI98" s="53" t="str">
        <f t="shared" ref="AI98" si="134">IF(OR(AJ98="○",AS98="○"),"○","－")</f>
        <v>－</v>
      </c>
      <c r="AJ98" s="53" t="str">
        <f t="shared" ref="AJ98" si="135">IF(OR(AO98="○",AP98="○",AQ98="○",AT98="○",AV98="○"),"○","－")</f>
        <v>－</v>
      </c>
      <c r="AK98" s="53" t="str">
        <f t="shared" ref="AK98" si="136">IF(OR(AO98="○",AP98="○",AQ98="○"),"○","－")</f>
        <v>－</v>
      </c>
      <c r="AL98" s="81"/>
      <c r="AM98" s="46"/>
      <c r="AN98" s="81"/>
      <c r="AO98" s="46" t="str">
        <f t="shared" si="124"/>
        <v>-</v>
      </c>
      <c r="AP98" s="46" t="str">
        <f t="shared" si="125"/>
        <v>-</v>
      </c>
      <c r="AQ98" s="46"/>
      <c r="AR98" s="46"/>
      <c r="AS98" s="46"/>
      <c r="AT98" s="46"/>
      <c r="AU98" s="46"/>
      <c r="AV98" s="46"/>
      <c r="AW98" s="46"/>
      <c r="AX98" s="173"/>
      <c r="AY98" s="10">
        <v>41000</v>
      </c>
      <c r="AZ98" s="173" t="s">
        <v>520</v>
      </c>
      <c r="BA98" s="426" t="str">
        <f t="shared" ref="BA98" si="137">IF(AZ98="未定","未定",YEARFRAC(AY98,AZ98,3))</f>
        <v>未定</v>
      </c>
      <c r="BB98" s="173" t="str">
        <f t="shared" si="111"/>
        <v>○</v>
      </c>
      <c r="BC98" s="173" t="str">
        <f t="shared" ref="BC98" si="138">IF(AND(AZ98="未定",AB98="○"),"○","")</f>
        <v>○</v>
      </c>
      <c r="BD98" s="173" t="str">
        <f t="shared" si="75"/>
        <v/>
      </c>
      <c r="BE98" s="1"/>
      <c r="BF98" s="173">
        <v>1</v>
      </c>
      <c r="BG98" s="115" t="s">
        <v>549</v>
      </c>
      <c r="BH98" s="173"/>
      <c r="BI98" s="118"/>
      <c r="BJ98" s="61"/>
      <c r="BK98" s="173"/>
      <c r="BL98" s="3"/>
      <c r="BM98" s="105"/>
      <c r="BN98" s="153"/>
      <c r="BO98" s="3"/>
      <c r="BP98" s="3"/>
    </row>
    <row r="99" spans="1:68" s="274" customFormat="1" ht="54" customHeight="1" x14ac:dyDescent="0.15">
      <c r="A99" s="379">
        <v>83</v>
      </c>
      <c r="B99" s="226" t="s">
        <v>437</v>
      </c>
      <c r="C99" s="229" t="s">
        <v>793</v>
      </c>
      <c r="D99" s="228" t="s">
        <v>943</v>
      </c>
      <c r="E99" s="59">
        <v>15.597</v>
      </c>
      <c r="F99" s="59">
        <v>15.597</v>
      </c>
      <c r="G99" s="59">
        <v>9.6</v>
      </c>
      <c r="H99" s="175" t="s">
        <v>1014</v>
      </c>
      <c r="I99" s="238" t="s">
        <v>963</v>
      </c>
      <c r="J99" s="241" t="s">
        <v>1114</v>
      </c>
      <c r="K99" s="59">
        <v>15.868</v>
      </c>
      <c r="L99" s="59">
        <v>44.401000000000003</v>
      </c>
      <c r="M99" s="59">
        <f t="shared" si="132"/>
        <v>28.533000000000001</v>
      </c>
      <c r="N99" s="59"/>
      <c r="O99" s="242" t="s">
        <v>960</v>
      </c>
      <c r="P99" s="153" t="s">
        <v>1263</v>
      </c>
      <c r="Q99" s="255"/>
      <c r="R99" s="255" t="s">
        <v>55</v>
      </c>
      <c r="S99" s="256" t="s">
        <v>295</v>
      </c>
      <c r="T99" s="257" t="s">
        <v>39</v>
      </c>
      <c r="U99" s="413" t="s">
        <v>461</v>
      </c>
      <c r="V99" s="258" t="s">
        <v>407</v>
      </c>
      <c r="W99" s="261" t="s">
        <v>409</v>
      </c>
      <c r="X99" s="227"/>
      <c r="Y99" s="227"/>
      <c r="Z99" s="260"/>
      <c r="AA99" s="437"/>
      <c r="AB99" s="435" t="s">
        <v>407</v>
      </c>
      <c r="AC99" s="436" t="s">
        <v>409</v>
      </c>
      <c r="AD99" s="435"/>
      <c r="AE99" s="436"/>
      <c r="AF99" s="437"/>
      <c r="AG99" s="9" t="str">
        <f t="shared" si="74"/>
        <v>スポーツ・青少年局一般会計</v>
      </c>
      <c r="AH99" s="15"/>
      <c r="AI99" s="53" t="str">
        <f t="shared" si="120"/>
        <v>○</v>
      </c>
      <c r="AJ99" s="53" t="str">
        <f t="shared" si="121"/>
        <v>○</v>
      </c>
      <c r="AK99" s="53" t="str">
        <f t="shared" si="122"/>
        <v>○</v>
      </c>
      <c r="AL99" s="81"/>
      <c r="AM99" s="46"/>
      <c r="AN99" s="81"/>
      <c r="AO99" s="46" t="str">
        <f t="shared" si="124"/>
        <v>○</v>
      </c>
      <c r="AP99" s="46" t="str">
        <f t="shared" si="125"/>
        <v>-</v>
      </c>
      <c r="AQ99" s="46"/>
      <c r="AR99" s="46"/>
      <c r="AS99" s="46"/>
      <c r="AT99" s="46"/>
      <c r="AU99" s="46"/>
      <c r="AV99" s="46"/>
      <c r="AW99" s="46"/>
      <c r="AX99" s="173"/>
      <c r="AY99" s="10">
        <v>41730</v>
      </c>
      <c r="AZ99" s="173" t="s">
        <v>520</v>
      </c>
      <c r="BA99" s="426" t="str">
        <f t="shared" si="97"/>
        <v>未定</v>
      </c>
      <c r="BB99" s="173" t="str">
        <f t="shared" si="111"/>
        <v>○</v>
      </c>
      <c r="BC99" s="173" t="str">
        <f t="shared" si="95"/>
        <v>○</v>
      </c>
      <c r="BD99" s="173" t="str">
        <f t="shared" si="75"/>
        <v/>
      </c>
      <c r="BE99" s="1"/>
      <c r="BF99" s="173">
        <v>1</v>
      </c>
      <c r="BG99" s="115" t="s">
        <v>549</v>
      </c>
      <c r="BH99" s="173"/>
      <c r="BI99" s="118"/>
      <c r="BJ99" s="61"/>
      <c r="BK99" s="173"/>
      <c r="BL99" s="3"/>
      <c r="BM99" s="105"/>
      <c r="BN99" s="153"/>
      <c r="BO99" s="3"/>
      <c r="BP99" s="3"/>
    </row>
    <row r="100" spans="1:68" s="274" customFormat="1" ht="54" customHeight="1" x14ac:dyDescent="0.15">
      <c r="A100" s="379">
        <v>84</v>
      </c>
      <c r="B100" s="226" t="s">
        <v>436</v>
      </c>
      <c r="C100" s="229" t="s">
        <v>793</v>
      </c>
      <c r="D100" s="228" t="s">
        <v>793</v>
      </c>
      <c r="E100" s="59">
        <v>12.243</v>
      </c>
      <c r="F100" s="59">
        <v>12.243</v>
      </c>
      <c r="G100" s="59">
        <v>5.5</v>
      </c>
      <c r="H100" s="175" t="s">
        <v>1015</v>
      </c>
      <c r="I100" s="238" t="s">
        <v>964</v>
      </c>
      <c r="J100" s="241" t="s">
        <v>1277</v>
      </c>
      <c r="K100" s="59">
        <v>0</v>
      </c>
      <c r="L100" s="59">
        <v>0</v>
      </c>
      <c r="M100" s="59">
        <f t="shared" si="132"/>
        <v>0</v>
      </c>
      <c r="N100" s="59"/>
      <c r="O100" s="242" t="s">
        <v>962</v>
      </c>
      <c r="P100" s="153"/>
      <c r="Q100" s="255"/>
      <c r="R100" s="255" t="s">
        <v>55</v>
      </c>
      <c r="S100" s="256" t="s">
        <v>295</v>
      </c>
      <c r="T100" s="257" t="s">
        <v>39</v>
      </c>
      <c r="U100" s="413" t="s">
        <v>462</v>
      </c>
      <c r="V100" s="258" t="s">
        <v>407</v>
      </c>
      <c r="W100" s="261" t="s">
        <v>409</v>
      </c>
      <c r="X100" s="227"/>
      <c r="Y100" s="227"/>
      <c r="Z100" s="260"/>
      <c r="AA100" s="437"/>
      <c r="AB100" s="435" t="s">
        <v>407</v>
      </c>
      <c r="AC100" s="436" t="s">
        <v>409</v>
      </c>
      <c r="AD100" s="435"/>
      <c r="AE100" s="436"/>
      <c r="AF100" s="437"/>
      <c r="AG100" s="9" t="str">
        <f t="shared" si="74"/>
        <v>スポーツ・青少年局一般会計</v>
      </c>
      <c r="AH100" s="15"/>
      <c r="AI100" s="53" t="str">
        <f t="shared" si="120"/>
        <v>○</v>
      </c>
      <c r="AJ100" s="53" t="str">
        <f t="shared" si="121"/>
        <v>○</v>
      </c>
      <c r="AK100" s="53" t="str">
        <f t="shared" si="122"/>
        <v>○</v>
      </c>
      <c r="AL100" s="81"/>
      <c r="AM100" s="46"/>
      <c r="AN100" s="81"/>
      <c r="AO100" s="46" t="str">
        <f t="shared" si="124"/>
        <v>○</v>
      </c>
      <c r="AP100" s="46" t="str">
        <f t="shared" si="125"/>
        <v>-</v>
      </c>
      <c r="AQ100" s="46"/>
      <c r="AR100" s="46"/>
      <c r="AS100" s="46"/>
      <c r="AT100" s="46"/>
      <c r="AU100" s="46"/>
      <c r="AV100" s="46"/>
      <c r="AW100" s="46"/>
      <c r="AX100" s="173"/>
      <c r="AY100" s="10">
        <v>41730</v>
      </c>
      <c r="AZ100" s="508">
        <v>42094</v>
      </c>
      <c r="BA100" s="426">
        <f t="shared" si="97"/>
        <v>0.99726027397260275</v>
      </c>
      <c r="BB100" s="173" t="str">
        <f t="shared" si="111"/>
        <v/>
      </c>
      <c r="BC100" s="173" t="str">
        <f t="shared" ref="BC100:BC119" si="139">IF(AND(AZ100="未定",AB100="○"),"○","")</f>
        <v/>
      </c>
      <c r="BD100" s="173" t="str">
        <f t="shared" si="75"/>
        <v/>
      </c>
      <c r="BE100" s="1"/>
      <c r="BF100" s="173">
        <v>1</v>
      </c>
      <c r="BG100" s="115" t="s">
        <v>549</v>
      </c>
      <c r="BH100" s="173"/>
      <c r="BI100" s="118"/>
      <c r="BJ100" s="61"/>
      <c r="BK100" s="173"/>
      <c r="BL100" s="3"/>
      <c r="BM100" s="105"/>
      <c r="BN100" s="153"/>
      <c r="BO100" s="3"/>
      <c r="BP100" s="3"/>
    </row>
    <row r="101" spans="1:68" s="273" customFormat="1" ht="21" customHeight="1" x14ac:dyDescent="0.15">
      <c r="A101" s="380" t="s">
        <v>615</v>
      </c>
      <c r="B101" s="230"/>
      <c r="C101" s="505"/>
      <c r="D101" s="506"/>
      <c r="E101" s="88"/>
      <c r="F101" s="91"/>
      <c r="G101" s="90"/>
      <c r="H101" s="90"/>
      <c r="I101" s="243"/>
      <c r="J101" s="90"/>
      <c r="K101" s="88"/>
      <c r="L101" s="89"/>
      <c r="M101" s="89"/>
      <c r="N101" s="90"/>
      <c r="O101" s="245"/>
      <c r="P101" s="110"/>
      <c r="Q101" s="263"/>
      <c r="R101" s="230"/>
      <c r="S101" s="264"/>
      <c r="T101" s="265"/>
      <c r="U101" s="414"/>
      <c r="V101" s="266" t="str">
        <f t="shared" si="96"/>
        <v/>
      </c>
      <c r="W101" s="266"/>
      <c r="X101" s="266"/>
      <c r="Y101" s="266"/>
      <c r="Z101" s="267"/>
      <c r="AA101" s="38"/>
      <c r="AB101" s="92"/>
      <c r="AC101" s="93"/>
      <c r="AD101" s="92"/>
      <c r="AE101" s="93"/>
      <c r="AF101" s="28"/>
      <c r="AG101" s="9" t="str">
        <f t="shared" si="74"/>
        <v/>
      </c>
      <c r="AH101" s="15"/>
      <c r="AI101" s="94"/>
      <c r="AJ101" s="94"/>
      <c r="AK101" s="94"/>
      <c r="AL101" s="45"/>
      <c r="AM101" s="94"/>
      <c r="AN101" s="45"/>
      <c r="AO101" s="94"/>
      <c r="AP101" s="94"/>
      <c r="AQ101" s="94"/>
      <c r="AR101" s="94"/>
      <c r="AS101" s="94"/>
      <c r="AT101" s="94"/>
      <c r="AU101" s="94"/>
      <c r="AV101" s="94"/>
      <c r="AW101" s="94"/>
      <c r="AX101" s="95"/>
      <c r="AY101" s="507"/>
      <c r="AZ101" s="94"/>
      <c r="BA101" s="96"/>
      <c r="BB101" s="95"/>
      <c r="BC101" s="95"/>
      <c r="BD101" s="95"/>
      <c r="BE101" s="104"/>
      <c r="BF101" s="46"/>
      <c r="BG101" s="115"/>
      <c r="BH101" s="116"/>
      <c r="BI101" s="117"/>
      <c r="BJ101" s="61"/>
      <c r="BK101" s="116"/>
      <c r="BL101" s="104"/>
      <c r="BM101" s="83"/>
      <c r="BN101" s="110"/>
      <c r="BO101" s="104"/>
      <c r="BP101" s="104"/>
    </row>
    <row r="102" spans="1:68" s="274" customFormat="1" ht="54" customHeight="1" x14ac:dyDescent="0.15">
      <c r="A102" s="379">
        <v>85</v>
      </c>
      <c r="B102" s="226" t="s">
        <v>1428</v>
      </c>
      <c r="C102" s="229" t="s">
        <v>787</v>
      </c>
      <c r="D102" s="228" t="s">
        <v>520</v>
      </c>
      <c r="E102" s="59">
        <v>173.83099999999999</v>
      </c>
      <c r="F102" s="59">
        <v>173.83099999999999</v>
      </c>
      <c r="G102" s="59">
        <v>140.69999999999999</v>
      </c>
      <c r="H102" s="59" t="s">
        <v>1083</v>
      </c>
      <c r="I102" s="238" t="s">
        <v>963</v>
      </c>
      <c r="J102" s="241" t="s">
        <v>1127</v>
      </c>
      <c r="K102" s="59">
        <v>119.086</v>
      </c>
      <c r="L102" s="59">
        <v>150.577</v>
      </c>
      <c r="M102" s="59">
        <f>L102-K102</f>
        <v>31.491</v>
      </c>
      <c r="N102" s="59">
        <v>-1.31</v>
      </c>
      <c r="O102" s="242" t="s">
        <v>961</v>
      </c>
      <c r="P102" s="153" t="s">
        <v>1238</v>
      </c>
      <c r="Q102" s="255"/>
      <c r="R102" s="255" t="s">
        <v>236</v>
      </c>
      <c r="S102" s="256" t="s">
        <v>295</v>
      </c>
      <c r="T102" s="257" t="s">
        <v>283</v>
      </c>
      <c r="U102" s="426">
        <v>92</v>
      </c>
      <c r="V102" s="258"/>
      <c r="W102" s="261" t="s">
        <v>693</v>
      </c>
      <c r="X102" s="227" t="s">
        <v>387</v>
      </c>
      <c r="Y102" s="227"/>
      <c r="Z102" s="260"/>
      <c r="AA102" s="437"/>
      <c r="AB102" s="435" t="s">
        <v>407</v>
      </c>
      <c r="AC102" s="436" t="s">
        <v>408</v>
      </c>
      <c r="AD102" s="435" t="s">
        <v>407</v>
      </c>
      <c r="AE102" s="436" t="s">
        <v>409</v>
      </c>
      <c r="AF102" s="437"/>
      <c r="AG102" s="9" t="str">
        <f t="shared" si="74"/>
        <v>初等中等教育局一般会計</v>
      </c>
      <c r="AH102" s="15"/>
      <c r="AI102" s="53" t="str">
        <f>IF(OR(AJ102="○",AS102="○"),"○","－")</f>
        <v>－</v>
      </c>
      <c r="AJ102" s="53" t="str">
        <f>IF(OR(AO102="○",AP102="○",AQ102="○",AT102="○",AV102="○"),"○","－")</f>
        <v>－</v>
      </c>
      <c r="AK102" s="53" t="str">
        <f>IF(OR(AO102="○",AP102="○",AQ102="○"),"○","－")</f>
        <v>－</v>
      </c>
      <c r="AL102" s="81"/>
      <c r="AM102" s="46" t="str">
        <f>IF(AB102="○","○","－")</f>
        <v>○</v>
      </c>
      <c r="AN102" s="81"/>
      <c r="AO102" s="46" t="str">
        <f>IF(AY102=41730,"○","-")</f>
        <v>-</v>
      </c>
      <c r="AP102" s="46" t="str">
        <f>IF(AZ102=42460,"○","-")</f>
        <v>-</v>
      </c>
      <c r="AQ102" s="46"/>
      <c r="AR102" s="46"/>
      <c r="AS102" s="46"/>
      <c r="AT102" s="46"/>
      <c r="AU102" s="46"/>
      <c r="AV102" s="46"/>
      <c r="AW102" s="46"/>
      <c r="AX102" s="173"/>
      <c r="AY102" s="10">
        <v>41365</v>
      </c>
      <c r="AZ102" s="173" t="s">
        <v>520</v>
      </c>
      <c r="BA102" s="426" t="str">
        <f t="shared" si="97"/>
        <v>未定</v>
      </c>
      <c r="BB102" s="173" t="str">
        <f t="shared" si="111"/>
        <v>○</v>
      </c>
      <c r="BC102" s="173" t="str">
        <f t="shared" si="139"/>
        <v>○</v>
      </c>
      <c r="BD102" s="173" t="str">
        <f t="shared" si="75"/>
        <v>○</v>
      </c>
      <c r="BE102" s="1"/>
      <c r="BF102" s="173">
        <v>1</v>
      </c>
      <c r="BG102" s="115" t="s">
        <v>550</v>
      </c>
      <c r="BH102" s="173"/>
      <c r="BI102" s="118"/>
      <c r="BJ102" s="61"/>
      <c r="BK102" s="173"/>
      <c r="BL102" s="3"/>
      <c r="BM102" s="105"/>
      <c r="BN102" s="153"/>
      <c r="BO102" s="3"/>
      <c r="BP102" s="3"/>
    </row>
    <row r="103" spans="1:68" s="274" customFormat="1" ht="54" customHeight="1" x14ac:dyDescent="0.15">
      <c r="A103" s="379">
        <v>86</v>
      </c>
      <c r="B103" s="226" t="s">
        <v>284</v>
      </c>
      <c r="C103" s="229" t="s">
        <v>792</v>
      </c>
      <c r="D103" s="228" t="s">
        <v>520</v>
      </c>
      <c r="E103" s="59">
        <v>27.741</v>
      </c>
      <c r="F103" s="59">
        <v>27.741</v>
      </c>
      <c r="G103" s="59">
        <v>12.2</v>
      </c>
      <c r="H103" s="59" t="s">
        <v>1083</v>
      </c>
      <c r="I103" s="238" t="s">
        <v>963</v>
      </c>
      <c r="J103" s="241" t="s">
        <v>1225</v>
      </c>
      <c r="K103" s="59">
        <v>59.122</v>
      </c>
      <c r="L103" s="59">
        <v>651.274</v>
      </c>
      <c r="M103" s="59">
        <f>L103-K103</f>
        <v>592.15200000000004</v>
      </c>
      <c r="N103" s="59">
        <v>-7.4660000000000002</v>
      </c>
      <c r="O103" s="242" t="s">
        <v>961</v>
      </c>
      <c r="P103" s="153" t="s">
        <v>1239</v>
      </c>
      <c r="Q103" s="255"/>
      <c r="R103" s="255" t="s">
        <v>236</v>
      </c>
      <c r="S103" s="256" t="s">
        <v>295</v>
      </c>
      <c r="T103" s="257" t="s">
        <v>283</v>
      </c>
      <c r="U103" s="426">
        <v>93</v>
      </c>
      <c r="V103" s="258" t="str">
        <f t="shared" si="96"/>
        <v/>
      </c>
      <c r="W103" s="261"/>
      <c r="X103" s="227" t="s">
        <v>387</v>
      </c>
      <c r="Y103" s="227"/>
      <c r="Z103" s="260"/>
      <c r="AA103" s="437"/>
      <c r="AB103" s="435" t="s">
        <v>406</v>
      </c>
      <c r="AC103" s="436"/>
      <c r="AD103" s="435" t="s">
        <v>406</v>
      </c>
      <c r="AE103" s="436"/>
      <c r="AF103" s="437"/>
      <c r="AG103" s="9" t="str">
        <f t="shared" si="74"/>
        <v>初等中等教育局一般会計</v>
      </c>
      <c r="AH103" s="15"/>
      <c r="AI103" s="53" t="str">
        <f>IF(OR(AJ103="○",AS103="○"),"○","－")</f>
        <v>－</v>
      </c>
      <c r="AJ103" s="53" t="str">
        <f>IF(OR(AO103="○",AP103="○",AQ103="○",AT103="○",AV103="○"),"○","－")</f>
        <v>－</v>
      </c>
      <c r="AK103" s="53" t="str">
        <f>IF(OR(AO103="○",AP103="○",AQ103="○"),"○","－")</f>
        <v>－</v>
      </c>
      <c r="AL103" s="81"/>
      <c r="AM103" s="46" t="str">
        <f>IF(AB103="○","○","－")</f>
        <v>－</v>
      </c>
      <c r="AN103" s="81"/>
      <c r="AO103" s="46" t="str">
        <f>IF(AY103=41730,"○","-")</f>
        <v>-</v>
      </c>
      <c r="AP103" s="46" t="str">
        <f>IF(AZ103=42460,"○","-")</f>
        <v>-</v>
      </c>
      <c r="AQ103" s="46"/>
      <c r="AR103" s="46"/>
      <c r="AS103" s="46"/>
      <c r="AT103" s="46"/>
      <c r="AU103" s="46"/>
      <c r="AV103" s="46"/>
      <c r="AW103" s="46"/>
      <c r="AX103" s="173"/>
      <c r="AY103" s="10">
        <v>41000</v>
      </c>
      <c r="AZ103" s="173" t="s">
        <v>520</v>
      </c>
      <c r="BA103" s="426" t="str">
        <f t="shared" si="97"/>
        <v>未定</v>
      </c>
      <c r="BB103" s="173" t="str">
        <f t="shared" si="111"/>
        <v/>
      </c>
      <c r="BC103" s="173" t="str">
        <f t="shared" si="139"/>
        <v/>
      </c>
      <c r="BD103" s="173" t="str">
        <f t="shared" si="75"/>
        <v/>
      </c>
      <c r="BE103" s="1"/>
      <c r="BF103" s="173">
        <v>1</v>
      </c>
      <c r="BG103" s="115" t="s">
        <v>550</v>
      </c>
      <c r="BH103" s="173"/>
      <c r="BI103" s="118"/>
      <c r="BJ103" s="61"/>
      <c r="BK103" s="173"/>
      <c r="BL103" s="3"/>
      <c r="BM103" s="105"/>
      <c r="BN103" s="153"/>
      <c r="BO103" s="3"/>
      <c r="BP103" s="3"/>
    </row>
    <row r="104" spans="1:68" s="273" customFormat="1" ht="21" customHeight="1" x14ac:dyDescent="0.15">
      <c r="A104" s="380" t="s">
        <v>616</v>
      </c>
      <c r="B104" s="230"/>
      <c r="C104" s="505"/>
      <c r="D104" s="506"/>
      <c r="E104" s="88"/>
      <c r="F104" s="91"/>
      <c r="G104" s="90"/>
      <c r="H104" s="90"/>
      <c r="I104" s="243"/>
      <c r="J104" s="90"/>
      <c r="K104" s="88"/>
      <c r="L104" s="89"/>
      <c r="M104" s="89"/>
      <c r="N104" s="90"/>
      <c r="O104" s="245"/>
      <c r="P104" s="110"/>
      <c r="Q104" s="263"/>
      <c r="R104" s="230"/>
      <c r="S104" s="264"/>
      <c r="T104" s="265"/>
      <c r="U104" s="414"/>
      <c r="V104" s="266" t="str">
        <f t="shared" si="96"/>
        <v/>
      </c>
      <c r="W104" s="266"/>
      <c r="X104" s="266"/>
      <c r="Y104" s="266"/>
      <c r="Z104" s="267"/>
      <c r="AA104" s="38"/>
      <c r="AB104" s="92"/>
      <c r="AC104" s="93"/>
      <c r="AD104" s="92"/>
      <c r="AE104" s="93"/>
      <c r="AF104" s="28"/>
      <c r="AG104" s="9" t="str">
        <f t="shared" si="74"/>
        <v/>
      </c>
      <c r="AH104" s="15"/>
      <c r="AI104" s="94"/>
      <c r="AJ104" s="94"/>
      <c r="AK104" s="94"/>
      <c r="AL104" s="45"/>
      <c r="AM104" s="94"/>
      <c r="AN104" s="45"/>
      <c r="AO104" s="94"/>
      <c r="AP104" s="94"/>
      <c r="AQ104" s="94"/>
      <c r="AR104" s="94"/>
      <c r="AS104" s="94"/>
      <c r="AT104" s="94"/>
      <c r="AU104" s="94"/>
      <c r="AV104" s="94"/>
      <c r="AW104" s="94"/>
      <c r="AX104" s="95"/>
      <c r="AY104" s="507"/>
      <c r="AZ104" s="94"/>
      <c r="BA104" s="96"/>
      <c r="BB104" s="95"/>
      <c r="BC104" s="95"/>
      <c r="BD104" s="95"/>
      <c r="BE104" s="104"/>
      <c r="BF104" s="46"/>
      <c r="BG104" s="115"/>
      <c r="BH104" s="116"/>
      <c r="BI104" s="117"/>
      <c r="BJ104" s="61"/>
      <c r="BK104" s="116"/>
      <c r="BL104" s="104"/>
      <c r="BM104" s="83"/>
      <c r="BN104" s="110"/>
      <c r="BO104" s="104"/>
      <c r="BP104" s="104"/>
    </row>
    <row r="105" spans="1:68" s="274" customFormat="1" ht="54" customHeight="1" x14ac:dyDescent="0.15">
      <c r="A105" s="379">
        <v>87</v>
      </c>
      <c r="B105" s="226" t="s">
        <v>764</v>
      </c>
      <c r="C105" s="229" t="s">
        <v>941</v>
      </c>
      <c r="D105" s="228" t="s">
        <v>520</v>
      </c>
      <c r="E105" s="59">
        <v>111.54100000000001</v>
      </c>
      <c r="F105" s="59">
        <v>111.54100000000001</v>
      </c>
      <c r="G105" s="59">
        <v>78</v>
      </c>
      <c r="H105" s="175" t="s">
        <v>1016</v>
      </c>
      <c r="I105" s="238" t="s">
        <v>963</v>
      </c>
      <c r="J105" s="241" t="s">
        <v>1113</v>
      </c>
      <c r="K105" s="277">
        <v>105.506</v>
      </c>
      <c r="L105" s="59">
        <f>102.787+2.125+5.149+3.051</f>
        <v>113.11200000000001</v>
      </c>
      <c r="M105" s="59">
        <f t="shared" ref="M105" si="140">L105-K105</f>
        <v>7.6060000000000088</v>
      </c>
      <c r="N105" s="59">
        <v>-67.959000000000003</v>
      </c>
      <c r="O105" s="242" t="s">
        <v>961</v>
      </c>
      <c r="P105" s="153" t="s">
        <v>1240</v>
      </c>
      <c r="Q105" s="255"/>
      <c r="R105" s="255" t="s">
        <v>236</v>
      </c>
      <c r="S105" s="256" t="s">
        <v>295</v>
      </c>
      <c r="T105" s="257" t="s">
        <v>159</v>
      </c>
      <c r="U105" s="426">
        <v>94</v>
      </c>
      <c r="V105" s="258" t="s">
        <v>407</v>
      </c>
      <c r="W105" s="261" t="s">
        <v>409</v>
      </c>
      <c r="X105" s="227" t="s">
        <v>387</v>
      </c>
      <c r="Y105" s="227"/>
      <c r="Z105" s="260"/>
      <c r="AA105" s="437"/>
      <c r="AB105" s="435" t="s">
        <v>406</v>
      </c>
      <c r="AC105" s="436"/>
      <c r="AD105" s="435" t="s">
        <v>406</v>
      </c>
      <c r="AE105" s="436"/>
      <c r="AF105" s="437"/>
      <c r="AG105" s="9" t="str">
        <f t="shared" si="74"/>
        <v>初等中等教育局一般会計</v>
      </c>
      <c r="AH105" s="15"/>
      <c r="AI105" s="53" t="str">
        <f t="shared" ref="AI105" si="141">IF(OR(AJ105="○",AS105="○"),"○","－")</f>
        <v>－</v>
      </c>
      <c r="AJ105" s="53" t="str">
        <f t="shared" ref="AJ105" si="142">IF(OR(AO105="○",AP105="○",AQ105="○",AT105="○",AV105="○"),"○","－")</f>
        <v>－</v>
      </c>
      <c r="AK105" s="53" t="str">
        <f t="shared" ref="AK105" si="143">IF(OR(AO105="○",AP105="○",AQ105="○"),"○","－")</f>
        <v>－</v>
      </c>
      <c r="AL105" s="81"/>
      <c r="AM105" s="46" t="str">
        <f t="shared" ref="AM105" si="144">IF(AB105="○","○","－")</f>
        <v>－</v>
      </c>
      <c r="AN105" s="81"/>
      <c r="AO105" s="46" t="str">
        <f t="shared" ref="AO105" si="145">IF(AY105=41730,"○","-")</f>
        <v>-</v>
      </c>
      <c r="AP105" s="46" t="str">
        <f t="shared" ref="AP105" si="146">IF(AZ105=42460,"○","-")</f>
        <v>-</v>
      </c>
      <c r="AQ105" s="46"/>
      <c r="AR105" s="46"/>
      <c r="AS105" s="46"/>
      <c r="AT105" s="46"/>
      <c r="AU105" s="46"/>
      <c r="AV105" s="46"/>
      <c r="AW105" s="46"/>
      <c r="AX105" s="173"/>
      <c r="AY105" s="10">
        <v>40634</v>
      </c>
      <c r="AZ105" s="173" t="s">
        <v>520</v>
      </c>
      <c r="BA105" s="426" t="str">
        <f t="shared" ref="BA105" si="147">IF(AZ105="未定","未定",YEARFRAC(AY105,AZ105,3))</f>
        <v>未定</v>
      </c>
      <c r="BB105" s="173" t="str">
        <f t="shared" ref="BB105" si="148">IF(AND(AZ105="未定",OR(V105="○",AB105="○",AD105="○")),"○","")</f>
        <v>○</v>
      </c>
      <c r="BC105" s="173" t="str">
        <f t="shared" ref="BC105" si="149">IF(AND(AZ105="未定",AB105="○"),"○","")</f>
        <v/>
      </c>
      <c r="BD105" s="173" t="str">
        <f t="shared" ref="BD105" si="150">IF(AND(AZ105="未定",AD105="○"),"○","")</f>
        <v/>
      </c>
      <c r="BE105" s="1"/>
      <c r="BF105" s="173">
        <v>1</v>
      </c>
      <c r="BG105" s="115" t="s">
        <v>551</v>
      </c>
      <c r="BH105" s="173"/>
      <c r="BI105" s="118"/>
      <c r="BJ105" s="61"/>
      <c r="BK105" s="173"/>
      <c r="BL105" s="1"/>
      <c r="BM105" s="105"/>
      <c r="BN105" s="153"/>
      <c r="BO105" s="1"/>
      <c r="BP105" s="1"/>
    </row>
    <row r="106" spans="1:68" s="274" customFormat="1" ht="54" customHeight="1" x14ac:dyDescent="0.15">
      <c r="A106" s="379">
        <v>88</v>
      </c>
      <c r="B106" s="226" t="s">
        <v>765</v>
      </c>
      <c r="C106" s="229" t="s">
        <v>945</v>
      </c>
      <c r="D106" s="228" t="s">
        <v>520</v>
      </c>
      <c r="E106" s="59">
        <v>74.972999999999999</v>
      </c>
      <c r="F106" s="59">
        <v>74.972999999999999</v>
      </c>
      <c r="G106" s="59">
        <v>64</v>
      </c>
      <c r="H106" s="59" t="s">
        <v>1083</v>
      </c>
      <c r="I106" s="238" t="s">
        <v>963</v>
      </c>
      <c r="J106" s="241" t="s">
        <v>1127</v>
      </c>
      <c r="K106" s="59">
        <v>73.754000000000005</v>
      </c>
      <c r="L106" s="59">
        <v>141.65299999999999</v>
      </c>
      <c r="M106" s="59">
        <f t="shared" ref="M106" si="151">L106-K106</f>
        <v>67.898999999999987</v>
      </c>
      <c r="N106" s="59">
        <v>-13.771000000000001</v>
      </c>
      <c r="O106" s="242" t="s">
        <v>961</v>
      </c>
      <c r="P106" s="153" t="s">
        <v>1241</v>
      </c>
      <c r="Q106" s="255"/>
      <c r="R106" s="255" t="s">
        <v>236</v>
      </c>
      <c r="S106" s="256" t="s">
        <v>295</v>
      </c>
      <c r="T106" s="257" t="s">
        <v>159</v>
      </c>
      <c r="U106" s="426">
        <v>94</v>
      </c>
      <c r="V106" s="258" t="str">
        <f t="shared" ref="V106" si="152">IF(AI106="○","○","")</f>
        <v/>
      </c>
      <c r="W106" s="261"/>
      <c r="X106" s="227" t="s">
        <v>387</v>
      </c>
      <c r="Y106" s="227"/>
      <c r="Z106" s="260"/>
      <c r="AA106" s="437"/>
      <c r="AB106" s="435" t="s">
        <v>406</v>
      </c>
      <c r="AC106" s="436"/>
      <c r="AD106" s="435" t="s">
        <v>406</v>
      </c>
      <c r="AE106" s="436"/>
      <c r="AF106" s="437"/>
      <c r="AG106" s="9" t="str">
        <f t="shared" ref="AG106" si="153">R106&amp;S106</f>
        <v>初等中等教育局一般会計</v>
      </c>
      <c r="AH106" s="15"/>
      <c r="AI106" s="53" t="str">
        <f t="shared" ref="AI106" si="154">IF(OR(AJ106="○",AS106="○"),"○","－")</f>
        <v>－</v>
      </c>
      <c r="AJ106" s="53" t="str">
        <f t="shared" ref="AJ106" si="155">IF(OR(AO106="○",AP106="○",AQ106="○",AT106="○",AV106="○"),"○","－")</f>
        <v>－</v>
      </c>
      <c r="AK106" s="53" t="str">
        <f t="shared" ref="AK106" si="156">IF(OR(AO106="○",AP106="○",AQ106="○"),"○","－")</f>
        <v>－</v>
      </c>
      <c r="AL106" s="81"/>
      <c r="AM106" s="46" t="str">
        <f t="shared" ref="AM106" si="157">IF(AB106="○","○","－")</f>
        <v>－</v>
      </c>
      <c r="AN106" s="81"/>
      <c r="AO106" s="46" t="str">
        <f t="shared" ref="AO106" si="158">IF(AY106=41730,"○","-")</f>
        <v>-</v>
      </c>
      <c r="AP106" s="46" t="str">
        <f t="shared" ref="AP106" si="159">IF(AZ106=42460,"○","-")</f>
        <v>-</v>
      </c>
      <c r="AQ106" s="46"/>
      <c r="AR106" s="46"/>
      <c r="AS106" s="46"/>
      <c r="AT106" s="46"/>
      <c r="AU106" s="46"/>
      <c r="AV106" s="46"/>
      <c r="AW106" s="46"/>
      <c r="AX106" s="173"/>
      <c r="AY106" s="10">
        <v>40634</v>
      </c>
      <c r="AZ106" s="173" t="s">
        <v>520</v>
      </c>
      <c r="BA106" s="426" t="str">
        <f t="shared" ref="BA106" si="160">IF(AZ106="未定","未定",YEARFRAC(AY106,AZ106,3))</f>
        <v>未定</v>
      </c>
      <c r="BB106" s="173" t="str">
        <f t="shared" ref="BB106" si="161">IF(AND(AZ106="未定",OR(V106="○",AB106="○",AD106="○")),"○","")</f>
        <v/>
      </c>
      <c r="BC106" s="173" t="str">
        <f t="shared" ref="BC106" si="162">IF(AND(AZ106="未定",AB106="○"),"○","")</f>
        <v/>
      </c>
      <c r="BD106" s="173" t="str">
        <f t="shared" ref="BD106" si="163">IF(AND(AZ106="未定",AD106="○"),"○","")</f>
        <v/>
      </c>
      <c r="BE106" s="1"/>
      <c r="BF106" s="173">
        <v>1</v>
      </c>
      <c r="BG106" s="115" t="s">
        <v>551</v>
      </c>
      <c r="BH106" s="173"/>
      <c r="BI106" s="118"/>
      <c r="BJ106" s="61"/>
      <c r="BK106" s="173"/>
      <c r="BL106" s="1"/>
      <c r="BM106" s="105"/>
      <c r="BN106" s="153"/>
      <c r="BO106" s="1"/>
      <c r="BP106" s="1"/>
    </row>
    <row r="107" spans="1:68" s="274" customFormat="1" ht="54" customHeight="1" x14ac:dyDescent="0.15">
      <c r="A107" s="379">
        <v>89</v>
      </c>
      <c r="B107" s="226" t="s">
        <v>766</v>
      </c>
      <c r="C107" s="229" t="s">
        <v>944</v>
      </c>
      <c r="D107" s="228" t="s">
        <v>520</v>
      </c>
      <c r="E107" s="59">
        <v>120.108</v>
      </c>
      <c r="F107" s="59">
        <v>120.108</v>
      </c>
      <c r="G107" s="59">
        <v>110</v>
      </c>
      <c r="H107" s="59" t="s">
        <v>1083</v>
      </c>
      <c r="I107" s="238" t="s">
        <v>963</v>
      </c>
      <c r="J107" s="241" t="s">
        <v>1127</v>
      </c>
      <c r="K107" s="59">
        <v>119.874</v>
      </c>
      <c r="L107" s="59">
        <v>110.863</v>
      </c>
      <c r="M107" s="59">
        <f t="shared" ref="M107" si="164">L107-K107</f>
        <v>-9.0109999999999957</v>
      </c>
      <c r="N107" s="59">
        <v>-9.5830000000000002</v>
      </c>
      <c r="O107" s="242" t="s">
        <v>961</v>
      </c>
      <c r="P107" s="153" t="s">
        <v>1242</v>
      </c>
      <c r="Q107" s="255"/>
      <c r="R107" s="255" t="s">
        <v>236</v>
      </c>
      <c r="S107" s="256" t="s">
        <v>295</v>
      </c>
      <c r="T107" s="257" t="s">
        <v>159</v>
      </c>
      <c r="U107" s="426">
        <v>94</v>
      </c>
      <c r="V107" s="258" t="str">
        <f t="shared" ref="V107" si="165">IF(AI107="○","○","")</f>
        <v/>
      </c>
      <c r="W107" s="261"/>
      <c r="X107" s="227" t="s">
        <v>387</v>
      </c>
      <c r="Y107" s="227"/>
      <c r="Z107" s="260"/>
      <c r="AA107" s="437"/>
      <c r="AB107" s="435" t="s">
        <v>406</v>
      </c>
      <c r="AC107" s="436"/>
      <c r="AD107" s="435" t="s">
        <v>406</v>
      </c>
      <c r="AE107" s="436"/>
      <c r="AF107" s="437"/>
      <c r="AG107" s="9" t="str">
        <f t="shared" ref="AG107" si="166">R107&amp;S107</f>
        <v>初等中等教育局一般会計</v>
      </c>
      <c r="AH107" s="15"/>
      <c r="AI107" s="53" t="str">
        <f t="shared" ref="AI107" si="167">IF(OR(AJ107="○",AS107="○"),"○","－")</f>
        <v>－</v>
      </c>
      <c r="AJ107" s="53" t="str">
        <f t="shared" ref="AJ107" si="168">IF(OR(AO107="○",AP107="○",AQ107="○",AT107="○",AV107="○"),"○","－")</f>
        <v>－</v>
      </c>
      <c r="AK107" s="53" t="str">
        <f t="shared" ref="AK107" si="169">IF(OR(AO107="○",AP107="○",AQ107="○"),"○","－")</f>
        <v>－</v>
      </c>
      <c r="AL107" s="81"/>
      <c r="AM107" s="46" t="str">
        <f t="shared" ref="AM107" si="170">IF(AB107="○","○","－")</f>
        <v>－</v>
      </c>
      <c r="AN107" s="81"/>
      <c r="AO107" s="46" t="str">
        <f t="shared" ref="AO107" si="171">IF(AY107=41730,"○","-")</f>
        <v>-</v>
      </c>
      <c r="AP107" s="46" t="str">
        <f t="shared" ref="AP107" si="172">IF(AZ107=42460,"○","-")</f>
        <v>-</v>
      </c>
      <c r="AQ107" s="46"/>
      <c r="AR107" s="46"/>
      <c r="AS107" s="46"/>
      <c r="AT107" s="46"/>
      <c r="AU107" s="46"/>
      <c r="AV107" s="46"/>
      <c r="AW107" s="46"/>
      <c r="AX107" s="173"/>
      <c r="AY107" s="10">
        <v>40634</v>
      </c>
      <c r="AZ107" s="173" t="s">
        <v>520</v>
      </c>
      <c r="BA107" s="426" t="str">
        <f t="shared" ref="BA107" si="173">IF(AZ107="未定","未定",YEARFRAC(AY107,AZ107,3))</f>
        <v>未定</v>
      </c>
      <c r="BB107" s="173" t="str">
        <f t="shared" ref="BB107" si="174">IF(AND(AZ107="未定",OR(V107="○",AB107="○",AD107="○")),"○","")</f>
        <v/>
      </c>
      <c r="BC107" s="173" t="str">
        <f t="shared" ref="BC107" si="175">IF(AND(AZ107="未定",AB107="○"),"○","")</f>
        <v/>
      </c>
      <c r="BD107" s="173" t="str">
        <f t="shared" ref="BD107" si="176">IF(AND(AZ107="未定",AD107="○"),"○","")</f>
        <v/>
      </c>
      <c r="BE107" s="1"/>
      <c r="BF107" s="173">
        <v>1</v>
      </c>
      <c r="BG107" s="115" t="s">
        <v>551</v>
      </c>
      <c r="BH107" s="173"/>
      <c r="BI107" s="118"/>
      <c r="BJ107" s="61"/>
      <c r="BK107" s="173"/>
      <c r="BL107" s="1"/>
      <c r="BM107" s="105"/>
      <c r="BN107" s="153"/>
      <c r="BO107" s="1"/>
      <c r="BP107" s="1"/>
    </row>
    <row r="108" spans="1:68" s="274" customFormat="1" ht="54" customHeight="1" x14ac:dyDescent="0.15">
      <c r="A108" s="379">
        <v>90</v>
      </c>
      <c r="B108" s="226" t="s">
        <v>206</v>
      </c>
      <c r="C108" s="229" t="s">
        <v>798</v>
      </c>
      <c r="D108" s="228" t="s">
        <v>946</v>
      </c>
      <c r="E108" s="59">
        <v>2.3690000000000002</v>
      </c>
      <c r="F108" s="59">
        <v>2.3690000000000002</v>
      </c>
      <c r="G108" s="59">
        <v>2.1</v>
      </c>
      <c r="H108" s="59" t="s">
        <v>1083</v>
      </c>
      <c r="I108" s="238" t="s">
        <v>963</v>
      </c>
      <c r="J108" s="241" t="s">
        <v>1127</v>
      </c>
      <c r="K108" s="59">
        <v>2.1320000000000001</v>
      </c>
      <c r="L108" s="59">
        <v>5.79</v>
      </c>
      <c r="M108" s="59">
        <f t="shared" ref="M108:M112" si="177">L108-K108</f>
        <v>3.6579999999999999</v>
      </c>
      <c r="N108" s="59"/>
      <c r="O108" s="242" t="s">
        <v>960</v>
      </c>
      <c r="P108" s="153" t="s">
        <v>1243</v>
      </c>
      <c r="Q108" s="255"/>
      <c r="R108" s="255" t="s">
        <v>236</v>
      </c>
      <c r="S108" s="256" t="s">
        <v>295</v>
      </c>
      <c r="T108" s="257" t="s">
        <v>352</v>
      </c>
      <c r="U108" s="426">
        <v>95</v>
      </c>
      <c r="V108" s="258"/>
      <c r="W108" s="261" t="s">
        <v>693</v>
      </c>
      <c r="X108" s="227"/>
      <c r="Y108" s="227"/>
      <c r="Z108" s="260"/>
      <c r="AA108" s="437"/>
      <c r="AB108" s="435" t="s">
        <v>407</v>
      </c>
      <c r="AC108" s="436" t="s">
        <v>408</v>
      </c>
      <c r="AD108" s="435" t="s">
        <v>407</v>
      </c>
      <c r="AE108" s="436" t="s">
        <v>409</v>
      </c>
      <c r="AF108" s="437"/>
      <c r="AG108" s="9" t="str">
        <f t="shared" si="74"/>
        <v>初等中等教育局一般会計</v>
      </c>
      <c r="AH108" s="15"/>
      <c r="AI108" s="53" t="str">
        <f t="shared" ref="AI108:AI112" si="178">IF(OR(AJ108="○",AS108="○"),"○","－")</f>
        <v>－</v>
      </c>
      <c r="AJ108" s="53" t="str">
        <f t="shared" ref="AJ108:AJ112" si="179">IF(OR(AO108="○",AP108="○",AQ108="○",AT108="○",AV108="○"),"○","－")</f>
        <v>－</v>
      </c>
      <c r="AK108" s="53" t="str">
        <f t="shared" ref="AK108:AK112" si="180">IF(OR(AO108="○",AP108="○",AQ108="○"),"○","－")</f>
        <v>－</v>
      </c>
      <c r="AL108" s="81"/>
      <c r="AM108" s="46" t="str">
        <f t="shared" ref="AM108:AM112" si="181">IF(AB108="○","○","－")</f>
        <v>○</v>
      </c>
      <c r="AN108" s="81"/>
      <c r="AO108" s="46" t="str">
        <f t="shared" ref="AO108:AO112" si="182">IF(AY108=41730,"○","-")</f>
        <v>-</v>
      </c>
      <c r="AP108" s="46" t="str">
        <f t="shared" ref="AP108:AP112" si="183">IF(AZ108=42460,"○","-")</f>
        <v>-</v>
      </c>
      <c r="AQ108" s="46"/>
      <c r="AR108" s="46"/>
      <c r="AS108" s="46"/>
      <c r="AT108" s="46"/>
      <c r="AU108" s="46"/>
      <c r="AV108" s="46"/>
      <c r="AW108" s="46"/>
      <c r="AX108" s="173"/>
      <c r="AY108" s="10">
        <v>38808</v>
      </c>
      <c r="AZ108" s="508">
        <v>41729</v>
      </c>
      <c r="BA108" s="426">
        <f t="shared" si="97"/>
        <v>8.0027397260273965</v>
      </c>
      <c r="BB108" s="173" t="str">
        <f t="shared" si="111"/>
        <v/>
      </c>
      <c r="BC108" s="173" t="str">
        <f t="shared" si="139"/>
        <v/>
      </c>
      <c r="BD108" s="173" t="str">
        <f t="shared" si="75"/>
        <v/>
      </c>
      <c r="BE108" s="1"/>
      <c r="BF108" s="173">
        <v>1</v>
      </c>
      <c r="BG108" s="115" t="s">
        <v>551</v>
      </c>
      <c r="BH108" s="173"/>
      <c r="BI108" s="118"/>
      <c r="BJ108" s="61"/>
      <c r="BK108" s="173"/>
      <c r="BL108" s="3"/>
      <c r="BM108" s="105"/>
      <c r="BN108" s="153"/>
      <c r="BO108" s="3"/>
      <c r="BP108" s="3"/>
    </row>
    <row r="109" spans="1:68" s="274" customFormat="1" ht="54" customHeight="1" x14ac:dyDescent="0.15">
      <c r="A109" s="379">
        <v>91</v>
      </c>
      <c r="B109" s="226" t="s">
        <v>1606</v>
      </c>
      <c r="C109" s="229" t="s">
        <v>801</v>
      </c>
      <c r="D109" s="228" t="s">
        <v>520</v>
      </c>
      <c r="E109" s="59">
        <v>0.23100000000000001</v>
      </c>
      <c r="F109" s="59">
        <v>0.23100000000000001</v>
      </c>
      <c r="G109" s="59">
        <v>0.1</v>
      </c>
      <c r="H109" s="59" t="s">
        <v>1083</v>
      </c>
      <c r="I109" s="238" t="s">
        <v>963</v>
      </c>
      <c r="J109" s="241" t="s">
        <v>1225</v>
      </c>
      <c r="K109" s="59">
        <v>0.23</v>
      </c>
      <c r="L109" s="59">
        <v>0.2</v>
      </c>
      <c r="M109" s="59">
        <f t="shared" si="177"/>
        <v>-0.03</v>
      </c>
      <c r="N109" s="59">
        <v>-0.03</v>
      </c>
      <c r="O109" s="242" t="s">
        <v>961</v>
      </c>
      <c r="P109" s="153" t="s">
        <v>1244</v>
      </c>
      <c r="Q109" s="255"/>
      <c r="R109" s="255" t="s">
        <v>236</v>
      </c>
      <c r="S109" s="256" t="s">
        <v>295</v>
      </c>
      <c r="T109" s="257" t="s">
        <v>352</v>
      </c>
      <c r="U109" s="426">
        <v>96</v>
      </c>
      <c r="V109" s="258" t="str">
        <f t="shared" si="96"/>
        <v/>
      </c>
      <c r="W109" s="261"/>
      <c r="X109" s="227"/>
      <c r="Y109" s="227"/>
      <c r="Z109" s="260"/>
      <c r="AA109" s="437"/>
      <c r="AB109" s="435" t="s">
        <v>406</v>
      </c>
      <c r="AC109" s="436"/>
      <c r="AD109" s="435" t="s">
        <v>406</v>
      </c>
      <c r="AE109" s="436"/>
      <c r="AF109" s="437"/>
      <c r="AG109" s="9" t="str">
        <f t="shared" si="74"/>
        <v>初等中等教育局一般会計</v>
      </c>
      <c r="AH109" s="15"/>
      <c r="AI109" s="53" t="str">
        <f t="shared" si="178"/>
        <v>－</v>
      </c>
      <c r="AJ109" s="53" t="str">
        <f t="shared" si="179"/>
        <v>－</v>
      </c>
      <c r="AK109" s="53" t="str">
        <f t="shared" si="180"/>
        <v>－</v>
      </c>
      <c r="AL109" s="81"/>
      <c r="AM109" s="46" t="str">
        <f t="shared" si="181"/>
        <v>－</v>
      </c>
      <c r="AN109" s="81"/>
      <c r="AO109" s="46" t="str">
        <f t="shared" si="182"/>
        <v>-</v>
      </c>
      <c r="AP109" s="46" t="str">
        <f t="shared" si="183"/>
        <v>-</v>
      </c>
      <c r="AQ109" s="46"/>
      <c r="AR109" s="46"/>
      <c r="AS109" s="46"/>
      <c r="AT109" s="46"/>
      <c r="AU109" s="46"/>
      <c r="AV109" s="46"/>
      <c r="AW109" s="46"/>
      <c r="AX109" s="173" t="s">
        <v>387</v>
      </c>
      <c r="AY109" s="10">
        <v>23102</v>
      </c>
      <c r="AZ109" s="173" t="s">
        <v>520</v>
      </c>
      <c r="BA109" s="426" t="str">
        <f t="shared" si="97"/>
        <v>未定</v>
      </c>
      <c r="BB109" s="173" t="str">
        <f t="shared" si="111"/>
        <v/>
      </c>
      <c r="BC109" s="173" t="str">
        <f t="shared" si="139"/>
        <v/>
      </c>
      <c r="BD109" s="173" t="str">
        <f t="shared" si="75"/>
        <v/>
      </c>
      <c r="BE109" s="1"/>
      <c r="BF109" s="173">
        <v>1</v>
      </c>
      <c r="BG109" s="115" t="s">
        <v>551</v>
      </c>
      <c r="BH109" s="173"/>
      <c r="BI109" s="118"/>
      <c r="BJ109" s="61"/>
      <c r="BK109" s="173"/>
      <c r="BL109" s="3"/>
      <c r="BM109" s="105"/>
      <c r="BN109" s="153"/>
      <c r="BO109" s="3"/>
      <c r="BP109" s="3"/>
    </row>
    <row r="110" spans="1:68" s="274" customFormat="1" ht="54" customHeight="1" x14ac:dyDescent="0.15">
      <c r="A110" s="379">
        <v>92</v>
      </c>
      <c r="B110" s="226" t="s">
        <v>353</v>
      </c>
      <c r="C110" s="229" t="s">
        <v>809</v>
      </c>
      <c r="D110" s="228" t="s">
        <v>520</v>
      </c>
      <c r="E110" s="59">
        <v>5.0570000000000004</v>
      </c>
      <c r="F110" s="59">
        <v>5.0570000000000004</v>
      </c>
      <c r="G110" s="59">
        <v>5</v>
      </c>
      <c r="H110" s="59" t="s">
        <v>1083</v>
      </c>
      <c r="I110" s="238" t="s">
        <v>963</v>
      </c>
      <c r="J110" s="241" t="s">
        <v>1127</v>
      </c>
      <c r="K110" s="59">
        <v>4.7300000000000004</v>
      </c>
      <c r="L110" s="59">
        <v>4.6849999999999996</v>
      </c>
      <c r="M110" s="59">
        <f t="shared" si="177"/>
        <v>-4.5000000000000817E-2</v>
      </c>
      <c r="N110" s="59">
        <v>-4.4999999999999998E-2</v>
      </c>
      <c r="O110" s="242" t="s">
        <v>961</v>
      </c>
      <c r="P110" s="153" t="s">
        <v>1245</v>
      </c>
      <c r="Q110" s="255"/>
      <c r="R110" s="255" t="s">
        <v>236</v>
      </c>
      <c r="S110" s="256" t="s">
        <v>295</v>
      </c>
      <c r="T110" s="257" t="s">
        <v>352</v>
      </c>
      <c r="U110" s="426">
        <v>97</v>
      </c>
      <c r="V110" s="258" t="str">
        <f t="shared" si="96"/>
        <v/>
      </c>
      <c r="W110" s="261" t="s">
        <v>603</v>
      </c>
      <c r="X110" s="227"/>
      <c r="Y110" s="227"/>
      <c r="Z110" s="260"/>
      <c r="AA110" s="437"/>
      <c r="AB110" s="435" t="s">
        <v>407</v>
      </c>
      <c r="AC110" s="436" t="s">
        <v>408</v>
      </c>
      <c r="AD110" s="435"/>
      <c r="AE110" s="436"/>
      <c r="AF110" s="437"/>
      <c r="AG110" s="9" t="str">
        <f t="shared" si="74"/>
        <v>初等中等教育局一般会計</v>
      </c>
      <c r="AH110" s="15"/>
      <c r="AI110" s="53" t="str">
        <f t="shared" si="178"/>
        <v>－</v>
      </c>
      <c r="AJ110" s="53" t="str">
        <f t="shared" si="179"/>
        <v>－</v>
      </c>
      <c r="AK110" s="53" t="str">
        <f t="shared" si="180"/>
        <v>－</v>
      </c>
      <c r="AL110" s="81"/>
      <c r="AM110" s="46" t="str">
        <f t="shared" si="181"/>
        <v>○</v>
      </c>
      <c r="AN110" s="81"/>
      <c r="AO110" s="46" t="str">
        <f t="shared" si="182"/>
        <v>-</v>
      </c>
      <c r="AP110" s="46" t="str">
        <f t="shared" si="183"/>
        <v>-</v>
      </c>
      <c r="AQ110" s="46"/>
      <c r="AR110" s="46"/>
      <c r="AS110" s="46"/>
      <c r="AT110" s="46"/>
      <c r="AU110" s="46"/>
      <c r="AV110" s="46"/>
      <c r="AW110" s="46"/>
      <c r="AX110" s="173" t="s">
        <v>387</v>
      </c>
      <c r="AY110" s="10">
        <v>19450</v>
      </c>
      <c r="AZ110" s="173" t="s">
        <v>520</v>
      </c>
      <c r="BA110" s="426" t="str">
        <f t="shared" si="97"/>
        <v>未定</v>
      </c>
      <c r="BB110" s="173" t="str">
        <f t="shared" si="111"/>
        <v>○</v>
      </c>
      <c r="BC110" s="173" t="str">
        <f t="shared" si="139"/>
        <v>○</v>
      </c>
      <c r="BD110" s="173" t="str">
        <f t="shared" si="75"/>
        <v/>
      </c>
      <c r="BE110" s="1"/>
      <c r="BF110" s="173">
        <v>1</v>
      </c>
      <c r="BG110" s="115" t="s">
        <v>551</v>
      </c>
      <c r="BH110" s="173"/>
      <c r="BI110" s="118"/>
      <c r="BJ110" s="61"/>
      <c r="BK110" s="173"/>
      <c r="BL110" s="3"/>
      <c r="BM110" s="105"/>
      <c r="BN110" s="153"/>
      <c r="BO110" s="3"/>
      <c r="BP110" s="3"/>
    </row>
    <row r="111" spans="1:68" s="274" customFormat="1" ht="74.25" customHeight="1" x14ac:dyDescent="0.15">
      <c r="A111" s="379">
        <v>93</v>
      </c>
      <c r="B111" s="226" t="s">
        <v>248</v>
      </c>
      <c r="C111" s="229" t="s">
        <v>782</v>
      </c>
      <c r="D111" s="228" t="s">
        <v>520</v>
      </c>
      <c r="E111" s="59">
        <v>962.923</v>
      </c>
      <c r="F111" s="59">
        <v>962.923</v>
      </c>
      <c r="G111" s="59">
        <v>962.923</v>
      </c>
      <c r="H111" s="59" t="s">
        <v>1083</v>
      </c>
      <c r="I111" s="238" t="s">
        <v>963</v>
      </c>
      <c r="J111" s="241" t="s">
        <v>1124</v>
      </c>
      <c r="K111" s="59">
        <v>1004.659</v>
      </c>
      <c r="L111" s="59">
        <v>1111.105</v>
      </c>
      <c r="M111" s="59">
        <f t="shared" si="177"/>
        <v>106.44600000000003</v>
      </c>
      <c r="N111" s="59">
        <v>-16.587</v>
      </c>
      <c r="O111" s="242" t="s">
        <v>961</v>
      </c>
      <c r="P111" s="153" t="s">
        <v>1246</v>
      </c>
      <c r="Q111" s="255"/>
      <c r="R111" s="255" t="s">
        <v>236</v>
      </c>
      <c r="S111" s="256" t="s">
        <v>295</v>
      </c>
      <c r="T111" s="257" t="s">
        <v>338</v>
      </c>
      <c r="U111" s="426">
        <v>98</v>
      </c>
      <c r="V111" s="258" t="str">
        <f t="shared" si="96"/>
        <v/>
      </c>
      <c r="W111" s="261"/>
      <c r="X111" s="227"/>
      <c r="Y111" s="227"/>
      <c r="Z111" s="260"/>
      <c r="AA111" s="437"/>
      <c r="AB111" s="435" t="s">
        <v>406</v>
      </c>
      <c r="AC111" s="436"/>
      <c r="AD111" s="435" t="s">
        <v>406</v>
      </c>
      <c r="AE111" s="436"/>
      <c r="AF111" s="437"/>
      <c r="AG111" s="9" t="str">
        <f t="shared" si="74"/>
        <v>初等中等教育局一般会計</v>
      </c>
      <c r="AH111" s="15"/>
      <c r="AI111" s="53" t="str">
        <f t="shared" si="178"/>
        <v>－</v>
      </c>
      <c r="AJ111" s="53" t="str">
        <f t="shared" si="179"/>
        <v>－</v>
      </c>
      <c r="AK111" s="53" t="str">
        <f t="shared" si="180"/>
        <v>－</v>
      </c>
      <c r="AL111" s="81"/>
      <c r="AM111" s="46" t="str">
        <f t="shared" si="181"/>
        <v>－</v>
      </c>
      <c r="AN111" s="81"/>
      <c r="AO111" s="46" t="str">
        <f t="shared" si="182"/>
        <v>-</v>
      </c>
      <c r="AP111" s="46" t="str">
        <f t="shared" si="183"/>
        <v>-</v>
      </c>
      <c r="AQ111" s="46"/>
      <c r="AR111" s="46"/>
      <c r="AS111" s="46"/>
      <c r="AT111" s="46"/>
      <c r="AU111" s="46"/>
      <c r="AV111" s="46"/>
      <c r="AW111" s="46"/>
      <c r="AX111" s="173" t="s">
        <v>387</v>
      </c>
      <c r="AY111" s="10">
        <v>36982</v>
      </c>
      <c r="AZ111" s="173" t="s">
        <v>520</v>
      </c>
      <c r="BA111" s="426" t="str">
        <f t="shared" si="97"/>
        <v>未定</v>
      </c>
      <c r="BB111" s="173" t="str">
        <f t="shared" si="111"/>
        <v/>
      </c>
      <c r="BC111" s="173" t="str">
        <f t="shared" si="139"/>
        <v/>
      </c>
      <c r="BD111" s="173" t="str">
        <f t="shared" si="75"/>
        <v/>
      </c>
      <c r="BE111" s="1"/>
      <c r="BF111" s="173">
        <v>1</v>
      </c>
      <c r="BG111" s="115" t="s">
        <v>551</v>
      </c>
      <c r="BH111" s="173"/>
      <c r="BI111" s="118"/>
      <c r="BJ111" s="61"/>
      <c r="BK111" s="173"/>
      <c r="BL111" s="3"/>
      <c r="BM111" s="105"/>
      <c r="BN111" s="153"/>
      <c r="BO111" s="3"/>
      <c r="BP111" s="3"/>
    </row>
    <row r="112" spans="1:68" s="274" customFormat="1" ht="74.25" customHeight="1" x14ac:dyDescent="0.15">
      <c r="A112" s="379">
        <v>94</v>
      </c>
      <c r="B112" s="226" t="s">
        <v>1619</v>
      </c>
      <c r="C112" s="229" t="s">
        <v>947</v>
      </c>
      <c r="D112" s="227" t="s">
        <v>523</v>
      </c>
      <c r="E112" s="59">
        <v>276.19099999999997</v>
      </c>
      <c r="F112" s="59">
        <v>276.19099999999997</v>
      </c>
      <c r="G112" s="59">
        <v>276</v>
      </c>
      <c r="H112" s="59" t="s">
        <v>1083</v>
      </c>
      <c r="I112" s="238" t="s">
        <v>650</v>
      </c>
      <c r="J112" s="241" t="s">
        <v>1247</v>
      </c>
      <c r="K112" s="59">
        <v>242.00800000000001</v>
      </c>
      <c r="L112" s="59">
        <v>216.56899999999999</v>
      </c>
      <c r="M112" s="59">
        <f t="shared" si="177"/>
        <v>-25.439000000000021</v>
      </c>
      <c r="N112" s="62"/>
      <c r="O112" s="242" t="s">
        <v>650</v>
      </c>
      <c r="P112" s="111"/>
      <c r="Q112" s="255"/>
      <c r="R112" s="255" t="s">
        <v>236</v>
      </c>
      <c r="S112" s="256" t="s">
        <v>295</v>
      </c>
      <c r="T112" s="257" t="s">
        <v>267</v>
      </c>
      <c r="U112" s="426">
        <v>99</v>
      </c>
      <c r="V112" s="258" t="str">
        <f t="shared" si="96"/>
        <v/>
      </c>
      <c r="W112" s="261" t="s">
        <v>603</v>
      </c>
      <c r="X112" s="227"/>
      <c r="Y112" s="227" t="s">
        <v>387</v>
      </c>
      <c r="Z112" s="260"/>
      <c r="AA112" s="437"/>
      <c r="AB112" s="435" t="s">
        <v>407</v>
      </c>
      <c r="AC112" s="436" t="s">
        <v>408</v>
      </c>
      <c r="AD112" s="435"/>
      <c r="AE112" s="436"/>
      <c r="AF112" s="437"/>
      <c r="AG112" s="9" t="str">
        <f t="shared" si="74"/>
        <v>初等中等教育局一般会計</v>
      </c>
      <c r="AH112" s="15"/>
      <c r="AI112" s="53" t="str">
        <f t="shared" si="178"/>
        <v>－</v>
      </c>
      <c r="AJ112" s="53" t="str">
        <f t="shared" si="179"/>
        <v>－</v>
      </c>
      <c r="AK112" s="53" t="str">
        <f t="shared" si="180"/>
        <v>－</v>
      </c>
      <c r="AL112" s="81"/>
      <c r="AM112" s="46" t="str">
        <f t="shared" si="181"/>
        <v>○</v>
      </c>
      <c r="AN112" s="81"/>
      <c r="AO112" s="46" t="str">
        <f t="shared" si="182"/>
        <v>-</v>
      </c>
      <c r="AP112" s="46" t="str">
        <f t="shared" si="183"/>
        <v>-</v>
      </c>
      <c r="AQ112" s="46"/>
      <c r="AR112" s="46"/>
      <c r="AS112" s="46"/>
      <c r="AT112" s="46"/>
      <c r="AU112" s="46"/>
      <c r="AV112" s="46"/>
      <c r="AW112" s="46"/>
      <c r="AX112" s="173" t="s">
        <v>387</v>
      </c>
      <c r="AY112" s="10">
        <v>40634</v>
      </c>
      <c r="AZ112" s="513" t="s">
        <v>523</v>
      </c>
      <c r="BA112" s="426" t="str">
        <f t="shared" si="97"/>
        <v>未定</v>
      </c>
      <c r="BB112" s="173" t="str">
        <f t="shared" si="111"/>
        <v>○</v>
      </c>
      <c r="BC112" s="173" t="str">
        <f t="shared" si="139"/>
        <v>○</v>
      </c>
      <c r="BD112" s="173" t="str">
        <f t="shared" si="75"/>
        <v/>
      </c>
      <c r="BE112" s="1"/>
      <c r="BF112" s="173">
        <v>1</v>
      </c>
      <c r="BG112" s="115" t="s">
        <v>551</v>
      </c>
      <c r="BH112" s="173"/>
      <c r="BI112" s="118"/>
      <c r="BJ112" s="61"/>
      <c r="BK112" s="173"/>
      <c r="BL112" s="3"/>
      <c r="BM112" s="105"/>
      <c r="BN112" s="111"/>
      <c r="BO112" s="3"/>
      <c r="BP112" s="3"/>
    </row>
    <row r="113" spans="1:68" s="273" customFormat="1" ht="21" customHeight="1" x14ac:dyDescent="0.15">
      <c r="A113" s="380" t="s">
        <v>617</v>
      </c>
      <c r="B113" s="230"/>
      <c r="C113" s="505"/>
      <c r="D113" s="506"/>
      <c r="E113" s="88"/>
      <c r="F113" s="91"/>
      <c r="G113" s="90"/>
      <c r="H113" s="90"/>
      <c r="I113" s="243"/>
      <c r="J113" s="90"/>
      <c r="K113" s="88"/>
      <c r="L113" s="89"/>
      <c r="M113" s="89"/>
      <c r="N113" s="90"/>
      <c r="O113" s="245"/>
      <c r="P113" s="110"/>
      <c r="Q113" s="263"/>
      <c r="R113" s="230"/>
      <c r="S113" s="264"/>
      <c r="T113" s="265"/>
      <c r="U113" s="414"/>
      <c r="V113" s="266" t="str">
        <f t="shared" si="96"/>
        <v/>
      </c>
      <c r="W113" s="266"/>
      <c r="X113" s="266"/>
      <c r="Y113" s="266"/>
      <c r="Z113" s="267"/>
      <c r="AA113" s="38"/>
      <c r="AB113" s="92"/>
      <c r="AC113" s="93"/>
      <c r="AD113" s="92"/>
      <c r="AE113" s="93"/>
      <c r="AF113" s="28"/>
      <c r="AG113" s="9" t="str">
        <f t="shared" si="74"/>
        <v/>
      </c>
      <c r="AH113" s="15"/>
      <c r="AI113" s="94"/>
      <c r="AJ113" s="94"/>
      <c r="AK113" s="94"/>
      <c r="AL113" s="45"/>
      <c r="AM113" s="94"/>
      <c r="AN113" s="45"/>
      <c r="AO113" s="94"/>
      <c r="AP113" s="94"/>
      <c r="AQ113" s="94"/>
      <c r="AR113" s="94"/>
      <c r="AS113" s="94"/>
      <c r="AT113" s="94"/>
      <c r="AU113" s="94"/>
      <c r="AV113" s="94"/>
      <c r="AW113" s="94"/>
      <c r="AX113" s="95"/>
      <c r="AY113" s="507"/>
      <c r="AZ113" s="94"/>
      <c r="BA113" s="96"/>
      <c r="BB113" s="95"/>
      <c r="BC113" s="95"/>
      <c r="BD113" s="95"/>
      <c r="BE113" s="104"/>
      <c r="BF113" s="46"/>
      <c r="BG113" s="115"/>
      <c r="BH113" s="116"/>
      <c r="BI113" s="117"/>
      <c r="BJ113" s="61"/>
      <c r="BK113" s="116"/>
      <c r="BL113" s="104"/>
      <c r="BM113" s="83"/>
      <c r="BN113" s="110"/>
      <c r="BO113" s="104"/>
      <c r="BP113" s="104"/>
    </row>
    <row r="114" spans="1:68" s="274" customFormat="1" ht="54" customHeight="1" x14ac:dyDescent="0.15">
      <c r="A114" s="379">
        <v>95</v>
      </c>
      <c r="B114" s="226" t="s">
        <v>1429</v>
      </c>
      <c r="C114" s="229" t="s">
        <v>790</v>
      </c>
      <c r="D114" s="228" t="s">
        <v>520</v>
      </c>
      <c r="E114" s="59">
        <v>31.927</v>
      </c>
      <c r="F114" s="59">
        <v>31.927</v>
      </c>
      <c r="G114" s="59">
        <v>23</v>
      </c>
      <c r="H114" s="59" t="s">
        <v>1083</v>
      </c>
      <c r="I114" s="238" t="s">
        <v>963</v>
      </c>
      <c r="J114" s="241" t="s">
        <v>1388</v>
      </c>
      <c r="K114" s="59">
        <v>33.905999999999999</v>
      </c>
      <c r="L114" s="59">
        <v>44.106000000000002</v>
      </c>
      <c r="M114" s="59">
        <f t="shared" ref="M114:M121" si="184">L114-K114</f>
        <v>10.200000000000003</v>
      </c>
      <c r="N114" s="59">
        <v>-1</v>
      </c>
      <c r="O114" s="242" t="s">
        <v>961</v>
      </c>
      <c r="P114" s="153" t="s">
        <v>1389</v>
      </c>
      <c r="Q114" s="255"/>
      <c r="R114" s="255" t="s">
        <v>169</v>
      </c>
      <c r="S114" s="256" t="s">
        <v>295</v>
      </c>
      <c r="T114" s="262" t="s">
        <v>224</v>
      </c>
      <c r="U114" s="426">
        <v>101</v>
      </c>
      <c r="V114" s="258" t="str">
        <f t="shared" si="96"/>
        <v/>
      </c>
      <c r="W114" s="261" t="s">
        <v>603</v>
      </c>
      <c r="X114" s="227" t="s">
        <v>387</v>
      </c>
      <c r="Y114" s="227"/>
      <c r="Z114" s="260"/>
      <c r="AA114" s="437"/>
      <c r="AB114" s="435" t="s">
        <v>407</v>
      </c>
      <c r="AC114" s="436" t="s">
        <v>408</v>
      </c>
      <c r="AD114" s="435"/>
      <c r="AE114" s="436"/>
      <c r="AF114" s="437"/>
      <c r="AG114" s="9" t="str">
        <f t="shared" ref="AG114:AG167" si="185">R114&amp;S114</f>
        <v>大臣官房文教施設企画部一般会計</v>
      </c>
      <c r="AH114" s="15"/>
      <c r="AI114" s="53" t="str">
        <f t="shared" ref="AI114:AI119" si="186">IF(OR(AJ114="○",AS114="○"),"○","－")</f>
        <v>－</v>
      </c>
      <c r="AJ114" s="53" t="str">
        <f t="shared" ref="AJ114:AJ119" si="187">IF(OR(AO114="○",AP114="○",AQ114="○",AT114="○",AV114="○"),"○","－")</f>
        <v>－</v>
      </c>
      <c r="AK114" s="53" t="str">
        <f t="shared" ref="AK114:AK119" si="188">IF(OR(AO114="○",AP114="○",AQ114="○"),"○","－")</f>
        <v>－</v>
      </c>
      <c r="AL114" s="81"/>
      <c r="AM114" s="46" t="str">
        <f t="shared" ref="AM114:AM119" si="189">IF(AB114="○","○","－")</f>
        <v>○</v>
      </c>
      <c r="AN114" s="81"/>
      <c r="AO114" s="46" t="str">
        <f t="shared" ref="AO114:AO119" si="190">IF(AY114=41730,"○","-")</f>
        <v>-</v>
      </c>
      <c r="AP114" s="46" t="str">
        <f t="shared" ref="AP114:AP119" si="191">IF(AZ114=42460,"○","-")</f>
        <v>-</v>
      </c>
      <c r="AQ114" s="46"/>
      <c r="AR114" s="46"/>
      <c r="AS114" s="46"/>
      <c r="AT114" s="46"/>
      <c r="AU114" s="46"/>
      <c r="AV114" s="46"/>
      <c r="AW114" s="46"/>
      <c r="AX114" s="173" t="s">
        <v>387</v>
      </c>
      <c r="AY114" s="10">
        <v>38443</v>
      </c>
      <c r="AZ114" s="173" t="s">
        <v>520</v>
      </c>
      <c r="BA114" s="426" t="str">
        <f t="shared" si="97"/>
        <v>未定</v>
      </c>
      <c r="BB114" s="173" t="str">
        <f t="shared" si="111"/>
        <v>○</v>
      </c>
      <c r="BC114" s="173" t="str">
        <f t="shared" si="139"/>
        <v>○</v>
      </c>
      <c r="BD114" s="173" t="str">
        <f t="shared" si="75"/>
        <v/>
      </c>
      <c r="BE114" s="1"/>
      <c r="BF114" s="173">
        <v>1</v>
      </c>
      <c r="BG114" s="115" t="s">
        <v>552</v>
      </c>
      <c r="BH114" s="173"/>
      <c r="BI114" s="118"/>
      <c r="BJ114" s="61"/>
      <c r="BK114" s="173"/>
      <c r="BL114" s="3"/>
      <c r="BM114" s="105"/>
      <c r="BN114" s="153"/>
      <c r="BO114" s="3"/>
      <c r="BP114" s="3"/>
    </row>
    <row r="115" spans="1:68" s="274" customFormat="1" ht="88.5" customHeight="1" x14ac:dyDescent="0.15">
      <c r="A115" s="379">
        <v>96</v>
      </c>
      <c r="B115" s="226" t="s">
        <v>887</v>
      </c>
      <c r="C115" s="229" t="s">
        <v>882</v>
      </c>
      <c r="D115" s="228" t="s">
        <v>883</v>
      </c>
      <c r="E115" s="59">
        <v>167.16399999999999</v>
      </c>
      <c r="F115" s="59">
        <v>167.16399999999999</v>
      </c>
      <c r="G115" s="59">
        <v>139</v>
      </c>
      <c r="H115" s="175" t="s">
        <v>980</v>
      </c>
      <c r="I115" s="238" t="s">
        <v>963</v>
      </c>
      <c r="J115" s="241" t="s">
        <v>1390</v>
      </c>
      <c r="K115" s="59">
        <v>142.56</v>
      </c>
      <c r="L115" s="59">
        <v>24.95</v>
      </c>
      <c r="M115" s="59">
        <f t="shared" si="184"/>
        <v>-117.61</v>
      </c>
      <c r="N115" s="59">
        <v>0</v>
      </c>
      <c r="O115" s="242" t="s">
        <v>960</v>
      </c>
      <c r="P115" s="153" t="s">
        <v>1391</v>
      </c>
      <c r="Q115" s="255"/>
      <c r="R115" s="255" t="s">
        <v>169</v>
      </c>
      <c r="S115" s="256" t="s">
        <v>295</v>
      </c>
      <c r="T115" s="262" t="s">
        <v>224</v>
      </c>
      <c r="U115" s="426">
        <v>102</v>
      </c>
      <c r="V115" s="258" t="s">
        <v>972</v>
      </c>
      <c r="W115" s="261" t="s">
        <v>884</v>
      </c>
      <c r="X115" s="227" t="s">
        <v>885</v>
      </c>
      <c r="Y115" s="227"/>
      <c r="Z115" s="260"/>
      <c r="AA115" s="437"/>
      <c r="AB115" s="435" t="s">
        <v>406</v>
      </c>
      <c r="AC115" s="436"/>
      <c r="AD115" s="435" t="s">
        <v>406</v>
      </c>
      <c r="AE115" s="436"/>
      <c r="AF115" s="437"/>
      <c r="AG115" s="9" t="str">
        <f t="shared" si="185"/>
        <v>大臣官房文教施設企画部一般会計</v>
      </c>
      <c r="AH115" s="15"/>
      <c r="AI115" s="53" t="str">
        <f t="shared" si="186"/>
        <v>－</v>
      </c>
      <c r="AJ115" s="53" t="str">
        <f t="shared" si="187"/>
        <v>－</v>
      </c>
      <c r="AK115" s="53" t="str">
        <f t="shared" si="188"/>
        <v>－</v>
      </c>
      <c r="AL115" s="81"/>
      <c r="AM115" s="46" t="str">
        <f t="shared" si="189"/>
        <v>－</v>
      </c>
      <c r="AN115" s="81"/>
      <c r="AO115" s="46" t="str">
        <f t="shared" si="190"/>
        <v>-</v>
      </c>
      <c r="AP115" s="46" t="str">
        <f t="shared" si="191"/>
        <v>-</v>
      </c>
      <c r="AQ115" s="46"/>
      <c r="AR115" s="46"/>
      <c r="AS115" s="46"/>
      <c r="AT115" s="46"/>
      <c r="AU115" s="46"/>
      <c r="AV115" s="46"/>
      <c r="AW115" s="46"/>
      <c r="AX115" s="173" t="s">
        <v>885</v>
      </c>
      <c r="AY115" s="511">
        <v>41365</v>
      </c>
      <c r="AZ115" s="512">
        <v>43190</v>
      </c>
      <c r="BA115" s="426">
        <f t="shared" si="97"/>
        <v>5</v>
      </c>
      <c r="BB115" s="173" t="str">
        <f t="shared" si="111"/>
        <v/>
      </c>
      <c r="BC115" s="173" t="str">
        <f t="shared" si="139"/>
        <v/>
      </c>
      <c r="BD115" s="173" t="str">
        <f t="shared" ref="BD115" si="192">IF(AND(AZ115="未定",AD115="○"),"○","")</f>
        <v/>
      </c>
      <c r="BE115" s="1"/>
      <c r="BF115" s="173">
        <v>1</v>
      </c>
      <c r="BG115" s="115" t="s">
        <v>886</v>
      </c>
      <c r="BH115" s="173"/>
      <c r="BI115" s="118"/>
      <c r="BJ115" s="61"/>
      <c r="BK115" s="173"/>
      <c r="BL115" s="3"/>
      <c r="BM115" s="105"/>
      <c r="BN115" s="153"/>
      <c r="BO115" s="3"/>
      <c r="BP115" s="3"/>
    </row>
    <row r="116" spans="1:68" s="274" customFormat="1" ht="54" customHeight="1" x14ac:dyDescent="0.15">
      <c r="A116" s="379">
        <v>97</v>
      </c>
      <c r="B116" s="226" t="s">
        <v>888</v>
      </c>
      <c r="C116" s="229" t="s">
        <v>790</v>
      </c>
      <c r="D116" s="228" t="s">
        <v>520</v>
      </c>
      <c r="E116" s="59">
        <v>33.660000000000025</v>
      </c>
      <c r="F116" s="59">
        <v>33.660000000000025</v>
      </c>
      <c r="G116" s="59">
        <v>24</v>
      </c>
      <c r="H116" s="59" t="s">
        <v>1083</v>
      </c>
      <c r="I116" s="238" t="s">
        <v>963</v>
      </c>
      <c r="J116" s="241" t="s">
        <v>1388</v>
      </c>
      <c r="K116" s="59">
        <f>174.425-142.56</f>
        <v>31.865000000000009</v>
      </c>
      <c r="L116" s="59">
        <v>32.031000000000006</v>
      </c>
      <c r="M116" s="59">
        <f t="shared" si="184"/>
        <v>0.16599999999999682</v>
      </c>
      <c r="N116" s="59">
        <v>0</v>
      </c>
      <c r="O116" s="242" t="s">
        <v>960</v>
      </c>
      <c r="P116" s="153" t="s">
        <v>1533</v>
      </c>
      <c r="Q116" s="255"/>
      <c r="R116" s="255" t="s">
        <v>169</v>
      </c>
      <c r="S116" s="256" t="s">
        <v>295</v>
      </c>
      <c r="T116" s="262" t="s">
        <v>224</v>
      </c>
      <c r="U116" s="426">
        <v>102</v>
      </c>
      <c r="V116" s="258" t="str">
        <f t="shared" si="96"/>
        <v/>
      </c>
      <c r="W116" s="261"/>
      <c r="X116" s="227" t="s">
        <v>889</v>
      </c>
      <c r="Y116" s="227"/>
      <c r="Z116" s="260"/>
      <c r="AA116" s="156"/>
      <c r="AB116" s="157"/>
      <c r="AC116" s="158"/>
      <c r="AD116" s="157"/>
      <c r="AE116" s="158"/>
      <c r="AF116" s="437"/>
      <c r="AG116" s="9"/>
      <c r="AH116" s="15"/>
      <c r="AI116" s="53"/>
      <c r="AJ116" s="53"/>
      <c r="AK116" s="53"/>
      <c r="AL116" s="81"/>
      <c r="AM116" s="46"/>
      <c r="AN116" s="81"/>
      <c r="AO116" s="46"/>
      <c r="AP116" s="46"/>
      <c r="AQ116" s="46"/>
      <c r="AR116" s="46"/>
      <c r="AS116" s="46"/>
      <c r="AT116" s="46"/>
      <c r="AU116" s="46"/>
      <c r="AV116" s="46"/>
      <c r="AW116" s="46"/>
      <c r="AX116" s="154" t="s">
        <v>889</v>
      </c>
      <c r="AY116" s="511">
        <v>38443</v>
      </c>
      <c r="AZ116" s="154" t="s">
        <v>890</v>
      </c>
      <c r="BA116" s="159" t="str">
        <f t="shared" si="97"/>
        <v>未定</v>
      </c>
      <c r="BB116" s="154"/>
      <c r="BC116" s="154"/>
      <c r="BD116" s="154"/>
      <c r="BE116" s="6"/>
      <c r="BF116" s="173">
        <v>1</v>
      </c>
      <c r="BG116" s="115" t="s">
        <v>891</v>
      </c>
      <c r="BH116" s="154"/>
      <c r="BI116" s="167"/>
      <c r="BJ116" s="155"/>
      <c r="BK116" s="154"/>
      <c r="BL116" s="6"/>
      <c r="BM116" s="161"/>
      <c r="BN116" s="160"/>
      <c r="BO116" s="6"/>
      <c r="BP116" s="6"/>
    </row>
    <row r="117" spans="1:68" s="274" customFormat="1" ht="54" customHeight="1" x14ac:dyDescent="0.15">
      <c r="A117" s="379">
        <v>98</v>
      </c>
      <c r="B117" s="226" t="s">
        <v>1430</v>
      </c>
      <c r="C117" s="229" t="s">
        <v>790</v>
      </c>
      <c r="D117" s="228" t="s">
        <v>520</v>
      </c>
      <c r="E117" s="59">
        <v>25.303000000000001</v>
      </c>
      <c r="F117" s="59">
        <v>25.303000000000001</v>
      </c>
      <c r="G117" s="59">
        <v>25</v>
      </c>
      <c r="H117" s="59" t="s">
        <v>1083</v>
      </c>
      <c r="I117" s="238" t="s">
        <v>963</v>
      </c>
      <c r="J117" s="241" t="s">
        <v>1392</v>
      </c>
      <c r="K117" s="59">
        <v>27.24</v>
      </c>
      <c r="L117" s="59">
        <v>28.736000000000001</v>
      </c>
      <c r="M117" s="59">
        <f t="shared" si="184"/>
        <v>1.4960000000000022</v>
      </c>
      <c r="N117" s="59">
        <v>0</v>
      </c>
      <c r="O117" s="242" t="s">
        <v>960</v>
      </c>
      <c r="P117" s="153" t="s">
        <v>1525</v>
      </c>
      <c r="Q117" s="255"/>
      <c r="R117" s="255" t="s">
        <v>169</v>
      </c>
      <c r="S117" s="256" t="s">
        <v>295</v>
      </c>
      <c r="T117" s="262" t="s">
        <v>224</v>
      </c>
      <c r="U117" s="426">
        <v>103</v>
      </c>
      <c r="V117" s="258" t="str">
        <f t="shared" si="96"/>
        <v/>
      </c>
      <c r="W117" s="261"/>
      <c r="X117" s="227" t="s">
        <v>387</v>
      </c>
      <c r="Y117" s="227"/>
      <c r="Z117" s="260"/>
      <c r="AA117" s="437"/>
      <c r="AB117" s="435" t="s">
        <v>406</v>
      </c>
      <c r="AC117" s="436"/>
      <c r="AD117" s="435" t="s">
        <v>406</v>
      </c>
      <c r="AE117" s="436"/>
      <c r="AF117" s="437"/>
      <c r="AG117" s="9" t="str">
        <f t="shared" si="185"/>
        <v>大臣官房文教施設企画部一般会計</v>
      </c>
      <c r="AH117" s="15"/>
      <c r="AI117" s="53" t="str">
        <f t="shared" si="186"/>
        <v>－</v>
      </c>
      <c r="AJ117" s="53" t="str">
        <f t="shared" si="187"/>
        <v>－</v>
      </c>
      <c r="AK117" s="53" t="str">
        <f t="shared" si="188"/>
        <v>－</v>
      </c>
      <c r="AL117" s="81"/>
      <c r="AM117" s="46" t="str">
        <f t="shared" si="189"/>
        <v>－</v>
      </c>
      <c r="AN117" s="81"/>
      <c r="AO117" s="46" t="str">
        <f t="shared" si="190"/>
        <v>-</v>
      </c>
      <c r="AP117" s="46" t="str">
        <f t="shared" si="191"/>
        <v>-</v>
      </c>
      <c r="AQ117" s="46"/>
      <c r="AR117" s="46"/>
      <c r="AS117" s="46"/>
      <c r="AT117" s="46"/>
      <c r="AU117" s="46"/>
      <c r="AV117" s="46"/>
      <c r="AW117" s="46"/>
      <c r="AX117" s="173" t="s">
        <v>387</v>
      </c>
      <c r="AY117" s="10">
        <v>38443</v>
      </c>
      <c r="AZ117" s="173" t="s">
        <v>520</v>
      </c>
      <c r="BA117" s="426" t="str">
        <f t="shared" si="97"/>
        <v>未定</v>
      </c>
      <c r="BB117" s="173" t="str">
        <f t="shared" si="111"/>
        <v/>
      </c>
      <c r="BC117" s="173" t="str">
        <f t="shared" si="139"/>
        <v/>
      </c>
      <c r="BD117" s="173" t="str">
        <f t="shared" ref="BD117:BD168" si="193">IF(AND(AZ117="未定",AD117="○"),"○","")</f>
        <v/>
      </c>
      <c r="BE117" s="1"/>
      <c r="BF117" s="173">
        <v>1</v>
      </c>
      <c r="BG117" s="115" t="s">
        <v>552</v>
      </c>
      <c r="BH117" s="173"/>
      <c r="BI117" s="118"/>
      <c r="BJ117" s="61"/>
      <c r="BK117" s="173"/>
      <c r="BL117" s="3"/>
      <c r="BM117" s="105"/>
      <c r="BN117" s="153"/>
      <c r="BO117" s="3"/>
      <c r="BP117" s="3"/>
    </row>
    <row r="118" spans="1:68" s="274" customFormat="1" ht="87" customHeight="1" x14ac:dyDescent="0.15">
      <c r="A118" s="379">
        <v>99</v>
      </c>
      <c r="B118" s="226" t="s">
        <v>1431</v>
      </c>
      <c r="C118" s="229" t="s">
        <v>810</v>
      </c>
      <c r="D118" s="228" t="s">
        <v>520</v>
      </c>
      <c r="E118" s="59">
        <v>105442.315</v>
      </c>
      <c r="F118" s="59">
        <v>189283</v>
      </c>
      <c r="G118" s="59">
        <v>153591</v>
      </c>
      <c r="H118" s="59" t="s">
        <v>1083</v>
      </c>
      <c r="I118" s="238" t="s">
        <v>650</v>
      </c>
      <c r="J118" s="241" t="s">
        <v>1393</v>
      </c>
      <c r="K118" s="59">
        <f>64462+138.718+41.819</f>
        <v>64642.537000000004</v>
      </c>
      <c r="L118" s="59">
        <f>209088.477+6086.8</f>
        <v>215175.277</v>
      </c>
      <c r="M118" s="59">
        <f t="shared" si="184"/>
        <v>150532.74</v>
      </c>
      <c r="N118" s="62">
        <v>0</v>
      </c>
      <c r="O118" s="242" t="s">
        <v>650</v>
      </c>
      <c r="P118" s="153"/>
      <c r="Q118" s="255"/>
      <c r="R118" s="255" t="s">
        <v>169</v>
      </c>
      <c r="S118" s="256" t="s">
        <v>295</v>
      </c>
      <c r="T118" s="257" t="s">
        <v>985</v>
      </c>
      <c r="U118" s="413" t="s">
        <v>986</v>
      </c>
      <c r="V118" s="258"/>
      <c r="W118" s="261" t="s">
        <v>693</v>
      </c>
      <c r="X118" s="227"/>
      <c r="Y118" s="227" t="s">
        <v>387</v>
      </c>
      <c r="Z118" s="260"/>
      <c r="AA118" s="437"/>
      <c r="AB118" s="435" t="s">
        <v>406</v>
      </c>
      <c r="AC118" s="436"/>
      <c r="AD118" s="435" t="s">
        <v>407</v>
      </c>
      <c r="AE118" s="436" t="s">
        <v>408</v>
      </c>
      <c r="AF118" s="437"/>
      <c r="AG118" s="9" t="str">
        <f t="shared" si="185"/>
        <v>大臣官房文教施設企画部一般会計</v>
      </c>
      <c r="AH118" s="9" t="s">
        <v>705</v>
      </c>
      <c r="AI118" s="53" t="str">
        <f t="shared" si="186"/>
        <v>－</v>
      </c>
      <c r="AJ118" s="53" t="str">
        <f t="shared" si="187"/>
        <v>－</v>
      </c>
      <c r="AK118" s="53" t="str">
        <f t="shared" si="188"/>
        <v>－</v>
      </c>
      <c r="AL118" s="81"/>
      <c r="AM118" s="46" t="str">
        <f t="shared" si="189"/>
        <v>－</v>
      </c>
      <c r="AN118" s="81"/>
      <c r="AO118" s="46" t="str">
        <f t="shared" si="190"/>
        <v>-</v>
      </c>
      <c r="AP118" s="46" t="str">
        <f t="shared" si="191"/>
        <v>-</v>
      </c>
      <c r="AQ118" s="46"/>
      <c r="AR118" s="46"/>
      <c r="AS118" s="46"/>
      <c r="AT118" s="46"/>
      <c r="AU118" s="46"/>
      <c r="AV118" s="46"/>
      <c r="AW118" s="46"/>
      <c r="AX118" s="173" t="s">
        <v>387</v>
      </c>
      <c r="AY118" s="10">
        <v>21276</v>
      </c>
      <c r="AZ118" s="173" t="s">
        <v>520</v>
      </c>
      <c r="BA118" s="426" t="str">
        <f t="shared" si="97"/>
        <v>未定</v>
      </c>
      <c r="BB118" s="173" t="str">
        <f t="shared" si="111"/>
        <v>○</v>
      </c>
      <c r="BC118" s="173" t="str">
        <f t="shared" si="139"/>
        <v/>
      </c>
      <c r="BD118" s="173" t="str">
        <f t="shared" si="193"/>
        <v>○</v>
      </c>
      <c r="BE118" s="1"/>
      <c r="BF118" s="46">
        <v>1</v>
      </c>
      <c r="BG118" s="115" t="s">
        <v>552</v>
      </c>
      <c r="BH118" s="173"/>
      <c r="BI118" s="118"/>
      <c r="BJ118" s="61"/>
      <c r="BK118" s="173"/>
      <c r="BL118" s="3"/>
      <c r="BM118" s="105"/>
      <c r="BN118" s="153"/>
      <c r="BO118" s="3"/>
      <c r="BP118" s="3"/>
    </row>
    <row r="119" spans="1:68" s="286" customFormat="1" ht="54" customHeight="1" x14ac:dyDescent="0.15">
      <c r="A119" s="382">
        <v>100</v>
      </c>
      <c r="B119" s="445" t="s">
        <v>1084</v>
      </c>
      <c r="C119" s="229" t="s">
        <v>810</v>
      </c>
      <c r="D119" s="228" t="s">
        <v>520</v>
      </c>
      <c r="E119" s="59">
        <v>62615</v>
      </c>
      <c r="F119" s="59">
        <v>140619</v>
      </c>
      <c r="G119" s="59">
        <v>115462</v>
      </c>
      <c r="H119" s="59" t="s">
        <v>1083</v>
      </c>
      <c r="I119" s="279" t="s">
        <v>650</v>
      </c>
      <c r="J119" s="280" t="s">
        <v>1394</v>
      </c>
      <c r="K119" s="59">
        <v>140412</v>
      </c>
      <c r="L119" s="59">
        <v>0</v>
      </c>
      <c r="M119" s="59">
        <f t="shared" si="184"/>
        <v>-140412</v>
      </c>
      <c r="N119" s="62">
        <v>0</v>
      </c>
      <c r="O119" s="281" t="s">
        <v>650</v>
      </c>
      <c r="P119" s="431"/>
      <c r="Q119" s="255"/>
      <c r="R119" s="255" t="s">
        <v>169</v>
      </c>
      <c r="S119" s="256" t="s">
        <v>320</v>
      </c>
      <c r="T119" s="257" t="s">
        <v>892</v>
      </c>
      <c r="U119" s="410">
        <v>105</v>
      </c>
      <c r="V119" s="258" t="str">
        <f t="shared" ref="V119:V120" si="194">IF(AI119="○","○","")</f>
        <v/>
      </c>
      <c r="W119" s="283"/>
      <c r="X119" s="284"/>
      <c r="Y119" s="284" t="s">
        <v>387</v>
      </c>
      <c r="Z119" s="285"/>
      <c r="AA119" s="437"/>
      <c r="AB119" s="435" t="s">
        <v>406</v>
      </c>
      <c r="AC119" s="436"/>
      <c r="AD119" s="435" t="s">
        <v>406</v>
      </c>
      <c r="AE119" s="436"/>
      <c r="AF119" s="437"/>
      <c r="AG119" s="9" t="str">
        <f t="shared" si="185"/>
        <v>大臣官房文教施設企画部東日本大震災復興特別会計</v>
      </c>
      <c r="AH119" s="9" t="s">
        <v>702</v>
      </c>
      <c r="AI119" s="53" t="str">
        <f t="shared" si="186"/>
        <v>－</v>
      </c>
      <c r="AJ119" s="53" t="str">
        <f t="shared" si="187"/>
        <v>－</v>
      </c>
      <c r="AK119" s="53" t="str">
        <f t="shared" si="188"/>
        <v>－</v>
      </c>
      <c r="AL119" s="81"/>
      <c r="AM119" s="46" t="str">
        <f t="shared" si="189"/>
        <v>－</v>
      </c>
      <c r="AN119" s="81"/>
      <c r="AO119" s="46" t="str">
        <f t="shared" si="190"/>
        <v>-</v>
      </c>
      <c r="AP119" s="46" t="str">
        <f t="shared" si="191"/>
        <v>-</v>
      </c>
      <c r="AQ119" s="46"/>
      <c r="AR119" s="46"/>
      <c r="AS119" s="46"/>
      <c r="AT119" s="46"/>
      <c r="AU119" s="46"/>
      <c r="AV119" s="46"/>
      <c r="AW119" s="46"/>
      <c r="AX119" s="173" t="s">
        <v>387</v>
      </c>
      <c r="AY119" s="10">
        <v>21276</v>
      </c>
      <c r="AZ119" s="173" t="s">
        <v>520</v>
      </c>
      <c r="BA119" s="426" t="str">
        <f t="shared" si="97"/>
        <v>未定</v>
      </c>
      <c r="BB119" s="173" t="str">
        <f t="shared" si="111"/>
        <v/>
      </c>
      <c r="BC119" s="173" t="str">
        <f t="shared" si="139"/>
        <v/>
      </c>
      <c r="BD119" s="173" t="str">
        <f t="shared" si="193"/>
        <v/>
      </c>
      <c r="BE119" s="1"/>
      <c r="BF119" s="173">
        <v>1</v>
      </c>
      <c r="BG119" s="115" t="s">
        <v>552</v>
      </c>
      <c r="BH119" s="173"/>
      <c r="BI119" s="118"/>
      <c r="BJ119" s="61"/>
      <c r="BK119" s="173"/>
      <c r="BL119" s="3"/>
      <c r="BM119" s="430"/>
      <c r="BN119" s="431"/>
      <c r="BO119" s="3"/>
      <c r="BP119" s="3"/>
    </row>
    <row r="120" spans="1:68" s="274" customFormat="1" ht="85.5" customHeight="1" x14ac:dyDescent="0.15">
      <c r="A120" s="379">
        <v>101</v>
      </c>
      <c r="B120" s="226" t="s">
        <v>1433</v>
      </c>
      <c r="C120" s="229" t="s">
        <v>809</v>
      </c>
      <c r="D120" s="228" t="s">
        <v>520</v>
      </c>
      <c r="E120" s="59">
        <v>1017.893</v>
      </c>
      <c r="F120" s="59">
        <v>1010.3</v>
      </c>
      <c r="G120" s="59">
        <v>932.1</v>
      </c>
      <c r="H120" s="59" t="s">
        <v>1083</v>
      </c>
      <c r="I120" s="238" t="s">
        <v>650</v>
      </c>
      <c r="J120" s="241" t="s">
        <v>1370</v>
      </c>
      <c r="K120" s="59">
        <f>346.55+4.783</f>
        <v>351.33300000000003</v>
      </c>
      <c r="L120" s="59">
        <v>358.87800000000004</v>
      </c>
      <c r="M120" s="59">
        <f t="shared" si="184"/>
        <v>7.5450000000000159</v>
      </c>
      <c r="N120" s="62">
        <v>0</v>
      </c>
      <c r="O120" s="242" t="s">
        <v>650</v>
      </c>
      <c r="P120" s="111"/>
      <c r="Q120" s="255"/>
      <c r="R120" s="255" t="s">
        <v>169</v>
      </c>
      <c r="S120" s="256" t="s">
        <v>295</v>
      </c>
      <c r="T120" s="257" t="s">
        <v>987</v>
      </c>
      <c r="U120" s="413" t="s">
        <v>988</v>
      </c>
      <c r="V120" s="258" t="str">
        <f t="shared" si="194"/>
        <v/>
      </c>
      <c r="W120" s="261" t="s">
        <v>603</v>
      </c>
      <c r="X120" s="227"/>
      <c r="Y120" s="227" t="s">
        <v>387</v>
      </c>
      <c r="Z120" s="260"/>
      <c r="AA120" s="437"/>
      <c r="AB120" s="435" t="s">
        <v>407</v>
      </c>
      <c r="AC120" s="436" t="s">
        <v>408</v>
      </c>
      <c r="AD120" s="435"/>
      <c r="AE120" s="436"/>
      <c r="AF120" s="437"/>
      <c r="AG120" s="9" t="str">
        <f t="shared" si="185"/>
        <v>大臣官房文教施設企画部一般会計</v>
      </c>
      <c r="AH120" s="9" t="s">
        <v>705</v>
      </c>
      <c r="AI120" s="53" t="str">
        <f>IF(OR(AJ120="○",AS120="○"),"○","－")</f>
        <v>－</v>
      </c>
      <c r="AJ120" s="53" t="str">
        <f>IF(OR(AO120="○",AP120="○",AQ120="○",AT120="○",AV120="○"),"○","－")</f>
        <v>－</v>
      </c>
      <c r="AK120" s="53" t="str">
        <f>IF(OR(AO120="○",AP120="○",AQ120="○"),"○","－")</f>
        <v>－</v>
      </c>
      <c r="AL120" s="81"/>
      <c r="AM120" s="46" t="str">
        <f>IF(AB120="○","○","－")</f>
        <v>○</v>
      </c>
      <c r="AN120" s="81"/>
      <c r="AO120" s="46" t="str">
        <f>IF(AY120=41730,"○","-")</f>
        <v>-</v>
      </c>
      <c r="AP120" s="46" t="str">
        <f>IF(AZ120=42460,"○","-")</f>
        <v>-</v>
      </c>
      <c r="AQ120" s="46"/>
      <c r="AR120" s="46"/>
      <c r="AS120" s="46"/>
      <c r="AT120" s="46"/>
      <c r="AU120" s="46"/>
      <c r="AV120" s="46"/>
      <c r="AW120" s="46"/>
      <c r="AX120" s="173" t="s">
        <v>387</v>
      </c>
      <c r="AY120" s="10">
        <v>19450</v>
      </c>
      <c r="AZ120" s="173" t="s">
        <v>520</v>
      </c>
      <c r="BA120" s="426" t="str">
        <f t="shared" si="97"/>
        <v>未定</v>
      </c>
      <c r="BB120" s="173" t="str">
        <f t="shared" si="111"/>
        <v>○</v>
      </c>
      <c r="BC120" s="173" t="str">
        <f t="shared" ref="BC120" si="195">IF(AND(AZ120="未定",AB120="○"),"○","")</f>
        <v>○</v>
      </c>
      <c r="BD120" s="173" t="str">
        <f t="shared" si="193"/>
        <v/>
      </c>
      <c r="BE120" s="1"/>
      <c r="BF120" s="173">
        <v>1</v>
      </c>
      <c r="BG120" s="115" t="s">
        <v>552</v>
      </c>
      <c r="BH120" s="173"/>
      <c r="BI120" s="118"/>
      <c r="BJ120" s="61"/>
      <c r="BK120" s="173"/>
      <c r="BL120" s="3"/>
      <c r="BM120" s="105"/>
      <c r="BN120" s="111"/>
      <c r="BO120" s="3"/>
      <c r="BP120" s="3"/>
    </row>
    <row r="121" spans="1:68" s="274" customFormat="1" ht="54" customHeight="1" x14ac:dyDescent="0.15">
      <c r="A121" s="379">
        <v>102</v>
      </c>
      <c r="B121" s="226" t="s">
        <v>1432</v>
      </c>
      <c r="C121" s="229" t="s">
        <v>804</v>
      </c>
      <c r="D121" s="228" t="s">
        <v>520</v>
      </c>
      <c r="E121" s="59">
        <v>16.536999999999999</v>
      </c>
      <c r="F121" s="59">
        <v>16.536999999999999</v>
      </c>
      <c r="G121" s="59">
        <v>15.7</v>
      </c>
      <c r="H121" s="59" t="s">
        <v>1083</v>
      </c>
      <c r="I121" s="238" t="s">
        <v>650</v>
      </c>
      <c r="J121" s="241" t="s">
        <v>1322</v>
      </c>
      <c r="K121" s="59">
        <v>14.694000000000001</v>
      </c>
      <c r="L121" s="59">
        <v>20.67</v>
      </c>
      <c r="M121" s="59">
        <f t="shared" si="184"/>
        <v>5.9760000000000009</v>
      </c>
      <c r="N121" s="62"/>
      <c r="O121" s="242" t="s">
        <v>650</v>
      </c>
      <c r="P121" s="405"/>
      <c r="Q121" s="255"/>
      <c r="R121" s="255" t="s">
        <v>164</v>
      </c>
      <c r="S121" s="256" t="s">
        <v>295</v>
      </c>
      <c r="T121" s="257" t="s">
        <v>116</v>
      </c>
      <c r="U121" s="426">
        <v>107</v>
      </c>
      <c r="V121" s="258" t="str">
        <f t="shared" si="96"/>
        <v/>
      </c>
      <c r="W121" s="261"/>
      <c r="X121" s="227"/>
      <c r="Y121" s="227"/>
      <c r="Z121" s="260"/>
      <c r="AA121" s="437"/>
      <c r="AB121" s="435" t="s">
        <v>406</v>
      </c>
      <c r="AC121" s="436"/>
      <c r="AD121" s="435" t="s">
        <v>406</v>
      </c>
      <c r="AE121" s="436"/>
      <c r="AF121" s="437"/>
      <c r="AG121" s="9" t="str">
        <f t="shared" si="185"/>
        <v>国立教育政策研究所一般会計</v>
      </c>
      <c r="AH121" s="15"/>
      <c r="AI121" s="53" t="str">
        <f>IF(OR(AJ121="○",AS121="○"),"○","－")</f>
        <v>－</v>
      </c>
      <c r="AJ121" s="53" t="str">
        <f>IF(OR(AO121="○",AP121="○",AQ121="○",AT121="○",AV121="○"),"○","－")</f>
        <v>－</v>
      </c>
      <c r="AK121" s="53" t="str">
        <f>IF(OR(AO121="○",AP121="○",AQ121="○"),"○","－")</f>
        <v>－</v>
      </c>
      <c r="AL121" s="81"/>
      <c r="AM121" s="46" t="str">
        <f>IF(AB121="○","○","－")</f>
        <v>－</v>
      </c>
      <c r="AN121" s="81"/>
      <c r="AO121" s="46" t="str">
        <f>IF(AY121=41730,"○","-")</f>
        <v>-</v>
      </c>
      <c r="AP121" s="46" t="str">
        <f>IF(AZ121=42460,"○","-")</f>
        <v>-</v>
      </c>
      <c r="AQ121" s="46"/>
      <c r="AR121" s="46"/>
      <c r="AS121" s="46"/>
      <c r="AT121" s="46"/>
      <c r="AU121" s="46"/>
      <c r="AV121" s="46"/>
      <c r="AW121" s="46"/>
      <c r="AX121" s="173" t="s">
        <v>387</v>
      </c>
      <c r="AY121" s="10">
        <v>38078</v>
      </c>
      <c r="AZ121" s="173" t="s">
        <v>520</v>
      </c>
      <c r="BA121" s="426" t="str">
        <f t="shared" si="97"/>
        <v>未定</v>
      </c>
      <c r="BB121" s="173" t="str">
        <f t="shared" si="111"/>
        <v/>
      </c>
      <c r="BC121" s="173" t="str">
        <f t="shared" ref="BC121:BC148" si="196">IF(AND(AZ121="未定",AB121="○"),"○","")</f>
        <v/>
      </c>
      <c r="BD121" s="173" t="str">
        <f t="shared" si="193"/>
        <v/>
      </c>
      <c r="BE121" s="1"/>
      <c r="BF121" s="173">
        <v>1</v>
      </c>
      <c r="BG121" s="115" t="s">
        <v>552</v>
      </c>
      <c r="BH121" s="173"/>
      <c r="BI121" s="118"/>
      <c r="BJ121" s="61"/>
      <c r="BK121" s="173"/>
      <c r="BL121" s="3"/>
      <c r="BM121" s="105"/>
      <c r="BN121" s="111"/>
      <c r="BO121" s="3"/>
      <c r="BP121" s="3"/>
    </row>
    <row r="122" spans="1:68" s="273" customFormat="1" ht="21" customHeight="1" x14ac:dyDescent="0.15">
      <c r="A122" s="380" t="s">
        <v>618</v>
      </c>
      <c r="B122" s="230"/>
      <c r="C122" s="505"/>
      <c r="D122" s="506"/>
      <c r="E122" s="88"/>
      <c r="F122" s="91"/>
      <c r="G122" s="90"/>
      <c r="H122" s="90"/>
      <c r="I122" s="243"/>
      <c r="J122" s="90"/>
      <c r="K122" s="88"/>
      <c r="L122" s="89"/>
      <c r="M122" s="89"/>
      <c r="N122" s="90"/>
      <c r="O122" s="245"/>
      <c r="P122" s="110"/>
      <c r="Q122" s="263"/>
      <c r="R122" s="230"/>
      <c r="S122" s="264"/>
      <c r="T122" s="265"/>
      <c r="U122" s="414"/>
      <c r="V122" s="266" t="str">
        <f t="shared" si="96"/>
        <v/>
      </c>
      <c r="W122" s="266"/>
      <c r="X122" s="266"/>
      <c r="Y122" s="266"/>
      <c r="Z122" s="267"/>
      <c r="AA122" s="38"/>
      <c r="AB122" s="92"/>
      <c r="AC122" s="93"/>
      <c r="AD122" s="92"/>
      <c r="AE122" s="93"/>
      <c r="AF122" s="28"/>
      <c r="AG122" s="9" t="str">
        <f t="shared" si="185"/>
        <v/>
      </c>
      <c r="AH122" s="15"/>
      <c r="AI122" s="94"/>
      <c r="AJ122" s="94"/>
      <c r="AK122" s="94"/>
      <c r="AL122" s="45"/>
      <c r="AM122" s="94"/>
      <c r="AN122" s="45"/>
      <c r="AO122" s="94"/>
      <c r="AP122" s="94"/>
      <c r="AQ122" s="94"/>
      <c r="AR122" s="94"/>
      <c r="AS122" s="94"/>
      <c r="AT122" s="94"/>
      <c r="AU122" s="94"/>
      <c r="AV122" s="94"/>
      <c r="AW122" s="94"/>
      <c r="AX122" s="95"/>
      <c r="AY122" s="507"/>
      <c r="AZ122" s="94"/>
      <c r="BA122" s="96"/>
      <c r="BB122" s="95"/>
      <c r="BC122" s="95"/>
      <c r="BD122" s="95"/>
      <c r="BE122" s="104"/>
      <c r="BF122" s="46"/>
      <c r="BG122" s="115"/>
      <c r="BH122" s="116"/>
      <c r="BI122" s="117"/>
      <c r="BJ122" s="61"/>
      <c r="BK122" s="116"/>
      <c r="BL122" s="104"/>
      <c r="BM122" s="83"/>
      <c r="BN122" s="110"/>
      <c r="BO122" s="104"/>
      <c r="BP122" s="104"/>
    </row>
    <row r="123" spans="1:68" s="274" customFormat="1" ht="54" customHeight="1" x14ac:dyDescent="0.15">
      <c r="A123" s="379">
        <v>103</v>
      </c>
      <c r="B123" s="226" t="s">
        <v>1434</v>
      </c>
      <c r="C123" s="229" t="s">
        <v>811</v>
      </c>
      <c r="D123" s="228" t="s">
        <v>520</v>
      </c>
      <c r="E123" s="59">
        <v>1309.213</v>
      </c>
      <c r="F123" s="59">
        <v>1313.463</v>
      </c>
      <c r="G123" s="59">
        <v>1291</v>
      </c>
      <c r="H123" s="59" t="s">
        <v>1083</v>
      </c>
      <c r="I123" s="238" t="s">
        <v>650</v>
      </c>
      <c r="J123" s="241" t="s">
        <v>1224</v>
      </c>
      <c r="K123" s="59">
        <v>1615.82</v>
      </c>
      <c r="L123" s="59">
        <v>2703.375</v>
      </c>
      <c r="M123" s="59">
        <f t="shared" ref="M123:M130" si="197">L123-K123</f>
        <v>1087.5550000000001</v>
      </c>
      <c r="N123" s="62"/>
      <c r="O123" s="242" t="s">
        <v>650</v>
      </c>
      <c r="P123" s="111"/>
      <c r="Q123" s="255"/>
      <c r="R123" s="255" t="s">
        <v>236</v>
      </c>
      <c r="S123" s="256" t="s">
        <v>295</v>
      </c>
      <c r="T123" s="257" t="s">
        <v>233</v>
      </c>
      <c r="U123" s="426">
        <v>108</v>
      </c>
      <c r="V123" s="258" t="str">
        <f t="shared" si="96"/>
        <v/>
      </c>
      <c r="W123" s="261"/>
      <c r="X123" s="227"/>
      <c r="Y123" s="227" t="s">
        <v>387</v>
      </c>
      <c r="Z123" s="260"/>
      <c r="AA123" s="437"/>
      <c r="AB123" s="435" t="s">
        <v>406</v>
      </c>
      <c r="AC123" s="436"/>
      <c r="AD123" s="435" t="s">
        <v>406</v>
      </c>
      <c r="AE123" s="436"/>
      <c r="AF123" s="437"/>
      <c r="AG123" s="9" t="str">
        <f t="shared" si="185"/>
        <v>初等中等教育局一般会計</v>
      </c>
      <c r="AH123" s="9" t="s">
        <v>706</v>
      </c>
      <c r="AI123" s="53" t="str">
        <f t="shared" ref="AI123:AI131" si="198">IF(OR(AJ123="○",AS123="○"),"○","－")</f>
        <v>－</v>
      </c>
      <c r="AJ123" s="53" t="str">
        <f t="shared" ref="AJ123:AJ131" si="199">IF(OR(AO123="○",AP123="○",AQ123="○",AT123="○",AV123="○"),"○","－")</f>
        <v>－</v>
      </c>
      <c r="AK123" s="53" t="str">
        <f t="shared" ref="AK123:AK131" si="200">IF(OR(AO123="○",AP123="○",AQ123="○"),"○","－")</f>
        <v>－</v>
      </c>
      <c r="AL123" s="81"/>
      <c r="AM123" s="46" t="str">
        <f t="shared" ref="AM123:AM131" si="201">IF(AB123="○","○","－")</f>
        <v>－</v>
      </c>
      <c r="AN123" s="81"/>
      <c r="AO123" s="46" t="str">
        <f t="shared" ref="AO123:AO131" si="202">IF(AY123=41730,"○","-")</f>
        <v>-</v>
      </c>
      <c r="AP123" s="46" t="str">
        <f t="shared" ref="AP123:AP131" si="203">IF(AZ123=42460,"○","-")</f>
        <v>-</v>
      </c>
      <c r="AQ123" s="46"/>
      <c r="AR123" s="46"/>
      <c r="AS123" s="46"/>
      <c r="AT123" s="46"/>
      <c r="AU123" s="46"/>
      <c r="AV123" s="46"/>
      <c r="AW123" s="46"/>
      <c r="AX123" s="173" t="s">
        <v>387</v>
      </c>
      <c r="AY123" s="10">
        <v>21641</v>
      </c>
      <c r="AZ123" s="173" t="s">
        <v>520</v>
      </c>
      <c r="BA123" s="426" t="str">
        <f t="shared" si="97"/>
        <v>未定</v>
      </c>
      <c r="BB123" s="173" t="str">
        <f t="shared" si="111"/>
        <v/>
      </c>
      <c r="BC123" s="173" t="str">
        <f t="shared" si="196"/>
        <v/>
      </c>
      <c r="BD123" s="173" t="str">
        <f t="shared" si="193"/>
        <v/>
      </c>
      <c r="BE123" s="1"/>
      <c r="BF123" s="173">
        <v>1</v>
      </c>
      <c r="BG123" s="115" t="s">
        <v>553</v>
      </c>
      <c r="BH123" s="173"/>
      <c r="BI123" s="118"/>
      <c r="BJ123" s="61"/>
      <c r="BK123" s="173"/>
      <c r="BL123" s="3"/>
      <c r="BM123" s="105"/>
      <c r="BN123" s="111"/>
      <c r="BO123" s="3"/>
      <c r="BP123" s="3"/>
    </row>
    <row r="124" spans="1:68" s="274" customFormat="1" ht="54" customHeight="1" x14ac:dyDescent="0.15">
      <c r="A124" s="379">
        <v>104</v>
      </c>
      <c r="B124" s="226" t="s">
        <v>1435</v>
      </c>
      <c r="C124" s="229" t="s">
        <v>811</v>
      </c>
      <c r="D124" s="228" t="s">
        <v>520</v>
      </c>
      <c r="E124" s="59">
        <v>837.48</v>
      </c>
      <c r="F124" s="59">
        <v>837.48</v>
      </c>
      <c r="G124" s="59">
        <v>687</v>
      </c>
      <c r="H124" s="59" t="s">
        <v>1083</v>
      </c>
      <c r="I124" s="238" t="s">
        <v>650</v>
      </c>
      <c r="J124" s="241" t="s">
        <v>1224</v>
      </c>
      <c r="K124" s="59">
        <f>747.282+90.169</f>
        <v>837.45100000000002</v>
      </c>
      <c r="L124" s="59">
        <f>747.278+90.158</f>
        <v>837.43600000000004</v>
      </c>
      <c r="M124" s="59">
        <f t="shared" si="197"/>
        <v>-1.4999999999986358E-2</v>
      </c>
      <c r="N124" s="62"/>
      <c r="O124" s="242" t="s">
        <v>650</v>
      </c>
      <c r="P124" s="111"/>
      <c r="Q124" s="255"/>
      <c r="R124" s="255" t="s">
        <v>236</v>
      </c>
      <c r="S124" s="256" t="s">
        <v>295</v>
      </c>
      <c r="T124" s="257" t="s">
        <v>233</v>
      </c>
      <c r="U124" s="426">
        <v>109</v>
      </c>
      <c r="V124" s="258" t="str">
        <f t="shared" si="96"/>
        <v/>
      </c>
      <c r="W124" s="261" t="s">
        <v>603</v>
      </c>
      <c r="X124" s="227"/>
      <c r="Y124" s="227" t="s">
        <v>387</v>
      </c>
      <c r="Z124" s="260"/>
      <c r="AA124" s="437"/>
      <c r="AB124" s="435" t="s">
        <v>407</v>
      </c>
      <c r="AC124" s="436" t="s">
        <v>408</v>
      </c>
      <c r="AD124" s="435"/>
      <c r="AE124" s="436"/>
      <c r="AF124" s="437"/>
      <c r="AG124" s="9" t="str">
        <f t="shared" si="185"/>
        <v>初等中等教育局一般会計</v>
      </c>
      <c r="AH124" s="15"/>
      <c r="AI124" s="53" t="str">
        <f t="shared" si="198"/>
        <v>－</v>
      </c>
      <c r="AJ124" s="53" t="str">
        <f t="shared" si="199"/>
        <v>－</v>
      </c>
      <c r="AK124" s="53" t="str">
        <f t="shared" si="200"/>
        <v>－</v>
      </c>
      <c r="AL124" s="81"/>
      <c r="AM124" s="46" t="str">
        <f t="shared" si="201"/>
        <v>○</v>
      </c>
      <c r="AN124" s="81"/>
      <c r="AO124" s="46" t="str">
        <f t="shared" si="202"/>
        <v>-</v>
      </c>
      <c r="AP124" s="46" t="str">
        <f t="shared" si="203"/>
        <v>-</v>
      </c>
      <c r="AQ124" s="46"/>
      <c r="AR124" s="46"/>
      <c r="AS124" s="46"/>
      <c r="AT124" s="46"/>
      <c r="AU124" s="46"/>
      <c r="AV124" s="46"/>
      <c r="AW124" s="46"/>
      <c r="AX124" s="173" t="s">
        <v>387</v>
      </c>
      <c r="AY124" s="10">
        <v>21641</v>
      </c>
      <c r="AZ124" s="173" t="s">
        <v>520</v>
      </c>
      <c r="BA124" s="426" t="str">
        <f t="shared" si="97"/>
        <v>未定</v>
      </c>
      <c r="BB124" s="173" t="str">
        <f t="shared" si="111"/>
        <v>○</v>
      </c>
      <c r="BC124" s="173" t="str">
        <f t="shared" si="196"/>
        <v>○</v>
      </c>
      <c r="BD124" s="173" t="str">
        <f t="shared" si="193"/>
        <v/>
      </c>
      <c r="BE124" s="1"/>
      <c r="BF124" s="173">
        <v>1</v>
      </c>
      <c r="BG124" s="115" t="s">
        <v>553</v>
      </c>
      <c r="BH124" s="173"/>
      <c r="BI124" s="118"/>
      <c r="BJ124" s="61"/>
      <c r="BK124" s="173"/>
      <c r="BL124" s="3"/>
      <c r="BM124" s="105"/>
      <c r="BN124" s="111"/>
      <c r="BO124" s="3"/>
      <c r="BP124" s="3"/>
    </row>
    <row r="125" spans="1:68" s="274" customFormat="1" ht="54" customHeight="1" x14ac:dyDescent="0.15">
      <c r="A125" s="379">
        <v>105</v>
      </c>
      <c r="B125" s="226" t="s">
        <v>1436</v>
      </c>
      <c r="C125" s="229" t="s">
        <v>812</v>
      </c>
      <c r="D125" s="228" t="s">
        <v>520</v>
      </c>
      <c r="E125" s="59">
        <v>4.6390000000000002</v>
      </c>
      <c r="F125" s="59">
        <v>4.6390000000000002</v>
      </c>
      <c r="G125" s="59">
        <v>4.3</v>
      </c>
      <c r="H125" s="59" t="s">
        <v>1083</v>
      </c>
      <c r="I125" s="238" t="s">
        <v>963</v>
      </c>
      <c r="J125" s="241" t="s">
        <v>1127</v>
      </c>
      <c r="K125" s="59">
        <v>3.36</v>
      </c>
      <c r="L125" s="59">
        <v>48.899000000000001</v>
      </c>
      <c r="M125" s="59">
        <f t="shared" si="197"/>
        <v>45.539000000000001</v>
      </c>
      <c r="N125" s="59">
        <v>-6.2E-2</v>
      </c>
      <c r="O125" s="242" t="s">
        <v>961</v>
      </c>
      <c r="P125" s="153" t="s">
        <v>1248</v>
      </c>
      <c r="Q125" s="255"/>
      <c r="R125" s="255" t="s">
        <v>236</v>
      </c>
      <c r="S125" s="256" t="s">
        <v>295</v>
      </c>
      <c r="T125" s="257" t="s">
        <v>233</v>
      </c>
      <c r="U125" s="426">
        <v>110</v>
      </c>
      <c r="V125" s="258" t="str">
        <f t="shared" si="96"/>
        <v/>
      </c>
      <c r="W125" s="261"/>
      <c r="X125" s="227"/>
      <c r="Y125" s="227"/>
      <c r="Z125" s="260"/>
      <c r="AA125" s="437"/>
      <c r="AB125" s="435" t="s">
        <v>406</v>
      </c>
      <c r="AC125" s="436"/>
      <c r="AD125" s="435" t="s">
        <v>406</v>
      </c>
      <c r="AE125" s="436"/>
      <c r="AF125" s="437"/>
      <c r="AG125" s="9" t="str">
        <f t="shared" si="185"/>
        <v>初等中等教育局一般会計</v>
      </c>
      <c r="AH125" s="15"/>
      <c r="AI125" s="53" t="str">
        <f t="shared" si="198"/>
        <v>－</v>
      </c>
      <c r="AJ125" s="53" t="str">
        <f t="shared" si="199"/>
        <v>－</v>
      </c>
      <c r="AK125" s="53" t="str">
        <f t="shared" si="200"/>
        <v>－</v>
      </c>
      <c r="AL125" s="81"/>
      <c r="AM125" s="46" t="str">
        <f t="shared" si="201"/>
        <v>－</v>
      </c>
      <c r="AN125" s="81"/>
      <c r="AO125" s="46" t="str">
        <f t="shared" si="202"/>
        <v>-</v>
      </c>
      <c r="AP125" s="46" t="str">
        <f t="shared" si="203"/>
        <v>-</v>
      </c>
      <c r="AQ125" s="46"/>
      <c r="AR125" s="46"/>
      <c r="AS125" s="46"/>
      <c r="AT125" s="46"/>
      <c r="AU125" s="46"/>
      <c r="AV125" s="46"/>
      <c r="AW125" s="46"/>
      <c r="AX125" s="173" t="s">
        <v>387</v>
      </c>
      <c r="AY125" s="10">
        <v>33695</v>
      </c>
      <c r="AZ125" s="173" t="s">
        <v>520</v>
      </c>
      <c r="BA125" s="426" t="str">
        <f t="shared" si="97"/>
        <v>未定</v>
      </c>
      <c r="BB125" s="173" t="str">
        <f t="shared" si="111"/>
        <v/>
      </c>
      <c r="BC125" s="173" t="str">
        <f t="shared" si="196"/>
        <v/>
      </c>
      <c r="BD125" s="173" t="str">
        <f t="shared" si="193"/>
        <v/>
      </c>
      <c r="BE125" s="1"/>
      <c r="BF125" s="173">
        <v>1</v>
      </c>
      <c r="BG125" s="115" t="s">
        <v>553</v>
      </c>
      <c r="BH125" s="173"/>
      <c r="BI125" s="118"/>
      <c r="BJ125" s="61"/>
      <c r="BK125" s="173"/>
      <c r="BL125" s="3"/>
      <c r="BM125" s="105"/>
      <c r="BN125" s="153"/>
      <c r="BO125" s="3"/>
      <c r="BP125" s="3"/>
    </row>
    <row r="126" spans="1:68" s="274" customFormat="1" ht="54" customHeight="1" x14ac:dyDescent="0.15">
      <c r="A126" s="379">
        <v>106</v>
      </c>
      <c r="B126" s="226" t="s">
        <v>354</v>
      </c>
      <c r="C126" s="229" t="s">
        <v>813</v>
      </c>
      <c r="D126" s="228" t="s">
        <v>520</v>
      </c>
      <c r="E126" s="59">
        <v>108.343</v>
      </c>
      <c r="F126" s="59">
        <v>108.343</v>
      </c>
      <c r="G126" s="59">
        <v>108</v>
      </c>
      <c r="H126" s="59" t="s">
        <v>1083</v>
      </c>
      <c r="I126" s="238" t="s">
        <v>963</v>
      </c>
      <c r="J126" s="241" t="s">
        <v>1127</v>
      </c>
      <c r="K126" s="59">
        <v>117.161</v>
      </c>
      <c r="L126" s="59">
        <v>137.69800000000001</v>
      </c>
      <c r="M126" s="59">
        <f t="shared" si="197"/>
        <v>20.537000000000006</v>
      </c>
      <c r="N126" s="59">
        <v>-0.32200000000000001</v>
      </c>
      <c r="O126" s="242" t="s">
        <v>961</v>
      </c>
      <c r="P126" s="153" t="s">
        <v>1249</v>
      </c>
      <c r="Q126" s="255"/>
      <c r="R126" s="255" t="s">
        <v>236</v>
      </c>
      <c r="S126" s="256" t="s">
        <v>295</v>
      </c>
      <c r="T126" s="257" t="s">
        <v>233</v>
      </c>
      <c r="U126" s="426">
        <v>111</v>
      </c>
      <c r="V126" s="258" t="str">
        <f t="shared" si="96"/>
        <v/>
      </c>
      <c r="W126" s="261"/>
      <c r="X126" s="227"/>
      <c r="Y126" s="227" t="s">
        <v>387</v>
      </c>
      <c r="Z126" s="260"/>
      <c r="AA126" s="437"/>
      <c r="AB126" s="435" t="s">
        <v>406</v>
      </c>
      <c r="AC126" s="436"/>
      <c r="AD126" s="435" t="s">
        <v>406</v>
      </c>
      <c r="AE126" s="436"/>
      <c r="AF126" s="437"/>
      <c r="AG126" s="9" t="str">
        <f t="shared" si="185"/>
        <v>初等中等教育局一般会計</v>
      </c>
      <c r="AH126" s="15"/>
      <c r="AI126" s="53" t="str">
        <f t="shared" si="198"/>
        <v>－</v>
      </c>
      <c r="AJ126" s="53" t="str">
        <f t="shared" si="199"/>
        <v>－</v>
      </c>
      <c r="AK126" s="53" t="str">
        <f t="shared" si="200"/>
        <v>－</v>
      </c>
      <c r="AL126" s="81"/>
      <c r="AM126" s="46" t="str">
        <f t="shared" si="201"/>
        <v>－</v>
      </c>
      <c r="AN126" s="81"/>
      <c r="AO126" s="46" t="str">
        <f t="shared" si="202"/>
        <v>-</v>
      </c>
      <c r="AP126" s="46" t="str">
        <f t="shared" si="203"/>
        <v>-</v>
      </c>
      <c r="AQ126" s="46"/>
      <c r="AR126" s="46"/>
      <c r="AS126" s="46"/>
      <c r="AT126" s="46"/>
      <c r="AU126" s="46"/>
      <c r="AV126" s="46"/>
      <c r="AW126" s="46"/>
      <c r="AX126" s="173" t="s">
        <v>387</v>
      </c>
      <c r="AY126" s="10">
        <v>24563</v>
      </c>
      <c r="AZ126" s="173" t="s">
        <v>520</v>
      </c>
      <c r="BA126" s="426" t="str">
        <f t="shared" si="97"/>
        <v>未定</v>
      </c>
      <c r="BB126" s="173" t="str">
        <f t="shared" si="111"/>
        <v/>
      </c>
      <c r="BC126" s="173" t="str">
        <f t="shared" si="196"/>
        <v/>
      </c>
      <c r="BD126" s="173" t="str">
        <f t="shared" si="193"/>
        <v/>
      </c>
      <c r="BE126" s="1"/>
      <c r="BF126" s="46">
        <v>1</v>
      </c>
      <c r="BG126" s="115" t="s">
        <v>553</v>
      </c>
      <c r="BH126" s="173"/>
      <c r="BI126" s="118"/>
      <c r="BJ126" s="61"/>
      <c r="BK126" s="173"/>
      <c r="BL126" s="3"/>
      <c r="BM126" s="105"/>
      <c r="BN126" s="153"/>
      <c r="BO126" s="3"/>
      <c r="BP126" s="3"/>
    </row>
    <row r="127" spans="1:68" s="274" customFormat="1" ht="54" customHeight="1" x14ac:dyDescent="0.15">
      <c r="A127" s="379">
        <v>107</v>
      </c>
      <c r="B127" s="226" t="s">
        <v>1437</v>
      </c>
      <c r="C127" s="229" t="s">
        <v>814</v>
      </c>
      <c r="D127" s="228" t="s">
        <v>520</v>
      </c>
      <c r="E127" s="59">
        <v>16799.027999999998</v>
      </c>
      <c r="F127" s="59">
        <v>16799.027999999998</v>
      </c>
      <c r="G127" s="59">
        <v>16672</v>
      </c>
      <c r="H127" s="59" t="s">
        <v>1083</v>
      </c>
      <c r="I127" s="238" t="s">
        <v>963</v>
      </c>
      <c r="J127" s="241" t="s">
        <v>1127</v>
      </c>
      <c r="K127" s="59">
        <v>17829.365000000002</v>
      </c>
      <c r="L127" s="59">
        <v>18857.651000000002</v>
      </c>
      <c r="M127" s="59">
        <f t="shared" si="197"/>
        <v>1028.2860000000001</v>
      </c>
      <c r="N127" s="59">
        <v>-5.3739999999999997</v>
      </c>
      <c r="O127" s="242" t="s">
        <v>961</v>
      </c>
      <c r="P127" s="153" t="s">
        <v>1250</v>
      </c>
      <c r="Q127" s="255"/>
      <c r="R127" s="255" t="s">
        <v>236</v>
      </c>
      <c r="S127" s="256" t="s">
        <v>295</v>
      </c>
      <c r="T127" s="257" t="s">
        <v>233</v>
      </c>
      <c r="U127" s="426">
        <v>112</v>
      </c>
      <c r="V127" s="258" t="str">
        <f t="shared" si="96"/>
        <v/>
      </c>
      <c r="W127" s="261"/>
      <c r="X127" s="227" t="s">
        <v>387</v>
      </c>
      <c r="Y127" s="227"/>
      <c r="Z127" s="260"/>
      <c r="AA127" s="437"/>
      <c r="AB127" s="435" t="s">
        <v>406</v>
      </c>
      <c r="AC127" s="436"/>
      <c r="AD127" s="435" t="s">
        <v>406</v>
      </c>
      <c r="AE127" s="436"/>
      <c r="AF127" s="437"/>
      <c r="AG127" s="9" t="str">
        <f t="shared" si="185"/>
        <v>初等中等教育局一般会計</v>
      </c>
      <c r="AH127" s="15"/>
      <c r="AI127" s="53" t="str">
        <f t="shared" si="198"/>
        <v>－</v>
      </c>
      <c r="AJ127" s="53" t="str">
        <f t="shared" si="199"/>
        <v>－</v>
      </c>
      <c r="AK127" s="53" t="str">
        <f t="shared" si="200"/>
        <v>－</v>
      </c>
      <c r="AL127" s="81"/>
      <c r="AM127" s="46" t="str">
        <f t="shared" si="201"/>
        <v>－</v>
      </c>
      <c r="AN127" s="81"/>
      <c r="AO127" s="46" t="str">
        <f t="shared" si="202"/>
        <v>-</v>
      </c>
      <c r="AP127" s="46" t="str">
        <f t="shared" si="203"/>
        <v>-</v>
      </c>
      <c r="AQ127" s="46"/>
      <c r="AR127" s="46"/>
      <c r="AS127" s="46"/>
      <c r="AT127" s="46"/>
      <c r="AU127" s="46"/>
      <c r="AV127" s="46"/>
      <c r="AW127" s="46"/>
      <c r="AX127" s="173" t="s">
        <v>387</v>
      </c>
      <c r="AY127" s="10">
        <v>28581</v>
      </c>
      <c r="AZ127" s="173" t="s">
        <v>520</v>
      </c>
      <c r="BA127" s="426" t="str">
        <f t="shared" si="97"/>
        <v>未定</v>
      </c>
      <c r="BB127" s="173" t="str">
        <f t="shared" si="111"/>
        <v/>
      </c>
      <c r="BC127" s="173" t="str">
        <f t="shared" si="196"/>
        <v/>
      </c>
      <c r="BD127" s="173" t="str">
        <f t="shared" si="193"/>
        <v/>
      </c>
      <c r="BE127" s="1"/>
      <c r="BF127" s="173">
        <v>1</v>
      </c>
      <c r="BG127" s="115" t="s">
        <v>553</v>
      </c>
      <c r="BH127" s="173"/>
      <c r="BI127" s="118"/>
      <c r="BJ127" s="61"/>
      <c r="BK127" s="173"/>
      <c r="BL127" s="3"/>
      <c r="BM127" s="105"/>
      <c r="BN127" s="153"/>
      <c r="BO127" s="3"/>
      <c r="BP127" s="3"/>
    </row>
    <row r="128" spans="1:68" s="274" customFormat="1" ht="54" customHeight="1" x14ac:dyDescent="0.15">
      <c r="A128" s="379">
        <v>108</v>
      </c>
      <c r="B128" s="226" t="s">
        <v>1438</v>
      </c>
      <c r="C128" s="229" t="s">
        <v>796</v>
      </c>
      <c r="D128" s="228" t="s">
        <v>520</v>
      </c>
      <c r="E128" s="59">
        <v>99.626000000000005</v>
      </c>
      <c r="F128" s="59">
        <v>99.626000000000005</v>
      </c>
      <c r="G128" s="59">
        <v>98</v>
      </c>
      <c r="H128" s="59" t="s">
        <v>1083</v>
      </c>
      <c r="I128" s="238" t="s">
        <v>963</v>
      </c>
      <c r="J128" s="241" t="s">
        <v>1127</v>
      </c>
      <c r="K128" s="59">
        <v>210.71</v>
      </c>
      <c r="L128" s="59">
        <v>290.476</v>
      </c>
      <c r="M128" s="59">
        <f t="shared" si="197"/>
        <v>79.765999999999991</v>
      </c>
      <c r="N128" s="59">
        <v>-1.139</v>
      </c>
      <c r="O128" s="242" t="s">
        <v>961</v>
      </c>
      <c r="P128" s="153" t="s">
        <v>1251</v>
      </c>
      <c r="Q128" s="255"/>
      <c r="R128" s="255" t="s">
        <v>236</v>
      </c>
      <c r="S128" s="256" t="s">
        <v>295</v>
      </c>
      <c r="T128" s="257" t="s">
        <v>233</v>
      </c>
      <c r="U128" s="426">
        <v>113</v>
      </c>
      <c r="V128" s="258" t="str">
        <f t="shared" si="96"/>
        <v/>
      </c>
      <c r="W128" s="261"/>
      <c r="X128" s="227" t="s">
        <v>387</v>
      </c>
      <c r="Y128" s="227"/>
      <c r="Z128" s="260"/>
      <c r="AA128" s="437"/>
      <c r="AB128" s="435" t="s">
        <v>406</v>
      </c>
      <c r="AC128" s="436"/>
      <c r="AD128" s="435" t="s">
        <v>406</v>
      </c>
      <c r="AE128" s="436"/>
      <c r="AF128" s="437"/>
      <c r="AG128" s="9" t="str">
        <f t="shared" si="185"/>
        <v>初等中等教育局一般会計</v>
      </c>
      <c r="AH128" s="15"/>
      <c r="AI128" s="53" t="str">
        <f t="shared" si="198"/>
        <v>－</v>
      </c>
      <c r="AJ128" s="53" t="str">
        <f t="shared" si="199"/>
        <v>－</v>
      </c>
      <c r="AK128" s="53" t="str">
        <f t="shared" si="200"/>
        <v>－</v>
      </c>
      <c r="AL128" s="81"/>
      <c r="AM128" s="46" t="str">
        <f t="shared" si="201"/>
        <v>－</v>
      </c>
      <c r="AN128" s="81"/>
      <c r="AO128" s="46" t="str">
        <f t="shared" si="202"/>
        <v>-</v>
      </c>
      <c r="AP128" s="46" t="str">
        <f t="shared" si="203"/>
        <v>-</v>
      </c>
      <c r="AQ128" s="46"/>
      <c r="AR128" s="46"/>
      <c r="AS128" s="46"/>
      <c r="AT128" s="46"/>
      <c r="AU128" s="46"/>
      <c r="AV128" s="46"/>
      <c r="AW128" s="46"/>
      <c r="AX128" s="173"/>
      <c r="AY128" s="10">
        <v>40269</v>
      </c>
      <c r="AZ128" s="173" t="s">
        <v>520</v>
      </c>
      <c r="BA128" s="426" t="str">
        <f t="shared" si="97"/>
        <v>未定</v>
      </c>
      <c r="BB128" s="173" t="str">
        <f t="shared" si="111"/>
        <v/>
      </c>
      <c r="BC128" s="173" t="str">
        <f t="shared" si="196"/>
        <v/>
      </c>
      <c r="BD128" s="173" t="str">
        <f t="shared" si="193"/>
        <v/>
      </c>
      <c r="BE128" s="1"/>
      <c r="BF128" s="173">
        <v>1</v>
      </c>
      <c r="BG128" s="115" t="s">
        <v>553</v>
      </c>
      <c r="BH128" s="173"/>
      <c r="BI128" s="118"/>
      <c r="BJ128" s="61"/>
      <c r="BK128" s="173"/>
      <c r="BL128" s="3"/>
      <c r="BM128" s="105"/>
      <c r="BN128" s="153"/>
      <c r="BO128" s="3"/>
      <c r="BP128" s="3"/>
    </row>
    <row r="129" spans="1:68" s="274" customFormat="1" ht="54" customHeight="1" x14ac:dyDescent="0.15">
      <c r="A129" s="379">
        <v>109</v>
      </c>
      <c r="B129" s="226" t="s">
        <v>1439</v>
      </c>
      <c r="C129" s="229" t="s">
        <v>815</v>
      </c>
      <c r="D129" s="228" t="s">
        <v>520</v>
      </c>
      <c r="E129" s="59">
        <v>46.012999999999998</v>
      </c>
      <c r="F129" s="59">
        <v>46.012999999999998</v>
      </c>
      <c r="G129" s="59">
        <v>42</v>
      </c>
      <c r="H129" s="59" t="s">
        <v>1083</v>
      </c>
      <c r="I129" s="238" t="s">
        <v>650</v>
      </c>
      <c r="J129" s="241" t="s">
        <v>1224</v>
      </c>
      <c r="K129" s="62">
        <v>46.3</v>
      </c>
      <c r="L129" s="62">
        <v>45.783999999999999</v>
      </c>
      <c r="M129" s="59">
        <f t="shared" si="197"/>
        <v>-0.51599999999999824</v>
      </c>
      <c r="N129" s="62"/>
      <c r="O129" s="242" t="s">
        <v>650</v>
      </c>
      <c r="P129" s="111"/>
      <c r="Q129" s="255"/>
      <c r="R129" s="255" t="s">
        <v>236</v>
      </c>
      <c r="S129" s="256" t="s">
        <v>295</v>
      </c>
      <c r="T129" s="257" t="s">
        <v>233</v>
      </c>
      <c r="U129" s="426">
        <v>114</v>
      </c>
      <c r="V129" s="258" t="str">
        <f t="shared" si="96"/>
        <v/>
      </c>
      <c r="W129" s="261"/>
      <c r="X129" s="227"/>
      <c r="Y129" s="227" t="s">
        <v>387</v>
      </c>
      <c r="Z129" s="260"/>
      <c r="AA129" s="437"/>
      <c r="AB129" s="435" t="s">
        <v>406</v>
      </c>
      <c r="AC129" s="436"/>
      <c r="AD129" s="435" t="s">
        <v>406</v>
      </c>
      <c r="AE129" s="436"/>
      <c r="AF129" s="437"/>
      <c r="AG129" s="9" t="str">
        <f t="shared" si="185"/>
        <v>初等中等教育局一般会計</v>
      </c>
      <c r="AH129" s="15"/>
      <c r="AI129" s="53" t="str">
        <f t="shared" si="198"/>
        <v>－</v>
      </c>
      <c r="AJ129" s="53" t="str">
        <f t="shared" si="199"/>
        <v>－</v>
      </c>
      <c r="AK129" s="53" t="str">
        <f t="shared" si="200"/>
        <v>－</v>
      </c>
      <c r="AL129" s="81"/>
      <c r="AM129" s="46" t="str">
        <f t="shared" si="201"/>
        <v>－</v>
      </c>
      <c r="AN129" s="81"/>
      <c r="AO129" s="46" t="str">
        <f t="shared" si="202"/>
        <v>-</v>
      </c>
      <c r="AP129" s="46" t="str">
        <f t="shared" si="203"/>
        <v>-</v>
      </c>
      <c r="AQ129" s="46"/>
      <c r="AR129" s="46"/>
      <c r="AS129" s="46"/>
      <c r="AT129" s="46"/>
      <c r="AU129" s="46"/>
      <c r="AV129" s="46"/>
      <c r="AW129" s="46"/>
      <c r="AX129" s="173" t="s">
        <v>387</v>
      </c>
      <c r="AY129" s="10">
        <v>27485</v>
      </c>
      <c r="AZ129" s="173" t="s">
        <v>520</v>
      </c>
      <c r="BA129" s="426" t="str">
        <f t="shared" si="97"/>
        <v>未定</v>
      </c>
      <c r="BB129" s="173" t="str">
        <f t="shared" si="111"/>
        <v/>
      </c>
      <c r="BC129" s="173" t="str">
        <f t="shared" si="196"/>
        <v/>
      </c>
      <c r="BD129" s="173" t="str">
        <f t="shared" si="193"/>
        <v/>
      </c>
      <c r="BE129" s="1"/>
      <c r="BF129" s="173">
        <v>1</v>
      </c>
      <c r="BG129" s="115" t="s">
        <v>553</v>
      </c>
      <c r="BH129" s="173"/>
      <c r="BI129" s="118"/>
      <c r="BJ129" s="61"/>
      <c r="BK129" s="173"/>
      <c r="BL129" s="3"/>
      <c r="BM129" s="105"/>
      <c r="BN129" s="111"/>
      <c r="BO129" s="3"/>
      <c r="BP129" s="3"/>
    </row>
    <row r="130" spans="1:68" s="274" customFormat="1" ht="54" customHeight="1" x14ac:dyDescent="0.15">
      <c r="A130" s="379">
        <v>110</v>
      </c>
      <c r="B130" s="226" t="s">
        <v>1440</v>
      </c>
      <c r="C130" s="229" t="s">
        <v>796</v>
      </c>
      <c r="D130" s="228" t="s">
        <v>520</v>
      </c>
      <c r="E130" s="59">
        <v>393107.386</v>
      </c>
      <c r="F130" s="59">
        <v>393107.386</v>
      </c>
      <c r="G130" s="59">
        <v>390954</v>
      </c>
      <c r="H130" s="59" t="s">
        <v>1083</v>
      </c>
      <c r="I130" s="238" t="s">
        <v>650</v>
      </c>
      <c r="J130" s="241" t="s">
        <v>1252</v>
      </c>
      <c r="K130" s="59">
        <v>389478.61599999998</v>
      </c>
      <c r="L130" s="59">
        <v>388668.79599999997</v>
      </c>
      <c r="M130" s="59">
        <f t="shared" si="197"/>
        <v>-809.82000000000698</v>
      </c>
      <c r="N130" s="62"/>
      <c r="O130" s="242" t="s">
        <v>650</v>
      </c>
      <c r="P130" s="111"/>
      <c r="Q130" s="255"/>
      <c r="R130" s="255" t="s">
        <v>236</v>
      </c>
      <c r="S130" s="256" t="s">
        <v>295</v>
      </c>
      <c r="T130" s="257" t="s">
        <v>233</v>
      </c>
      <c r="U130" s="426">
        <v>115</v>
      </c>
      <c r="V130" s="258"/>
      <c r="W130" s="261" t="s">
        <v>693</v>
      </c>
      <c r="X130" s="227"/>
      <c r="Y130" s="227" t="s">
        <v>387</v>
      </c>
      <c r="Z130" s="260"/>
      <c r="AA130" s="437"/>
      <c r="AB130" s="435" t="s">
        <v>406</v>
      </c>
      <c r="AC130" s="436"/>
      <c r="AD130" s="435" t="s">
        <v>407</v>
      </c>
      <c r="AE130" s="436" t="s">
        <v>408</v>
      </c>
      <c r="AF130" s="437"/>
      <c r="AG130" s="9" t="str">
        <f t="shared" si="185"/>
        <v>初等中等教育局一般会計</v>
      </c>
      <c r="AH130" s="15"/>
      <c r="AI130" s="53" t="str">
        <f t="shared" si="198"/>
        <v>－</v>
      </c>
      <c r="AJ130" s="53" t="str">
        <f t="shared" si="199"/>
        <v>－</v>
      </c>
      <c r="AK130" s="53" t="str">
        <f t="shared" si="200"/>
        <v>－</v>
      </c>
      <c r="AL130" s="81"/>
      <c r="AM130" s="46" t="str">
        <f t="shared" si="201"/>
        <v>－</v>
      </c>
      <c r="AN130" s="81"/>
      <c r="AO130" s="46" t="str">
        <f t="shared" si="202"/>
        <v>-</v>
      </c>
      <c r="AP130" s="46" t="str">
        <f t="shared" si="203"/>
        <v>-</v>
      </c>
      <c r="AQ130" s="46"/>
      <c r="AR130" s="46"/>
      <c r="AS130" s="46"/>
      <c r="AT130" s="46"/>
      <c r="AU130" s="46"/>
      <c r="AV130" s="46"/>
      <c r="AW130" s="46"/>
      <c r="AX130" s="173" t="s">
        <v>387</v>
      </c>
      <c r="AY130" s="10">
        <v>40269</v>
      </c>
      <c r="AZ130" s="173" t="s">
        <v>520</v>
      </c>
      <c r="BA130" s="426" t="str">
        <f t="shared" si="97"/>
        <v>未定</v>
      </c>
      <c r="BB130" s="173" t="str">
        <f t="shared" si="111"/>
        <v>○</v>
      </c>
      <c r="BC130" s="173" t="str">
        <f t="shared" si="196"/>
        <v/>
      </c>
      <c r="BD130" s="173" t="str">
        <f t="shared" si="193"/>
        <v>○</v>
      </c>
      <c r="BE130" s="1"/>
      <c r="BF130" s="173">
        <v>1</v>
      </c>
      <c r="BG130" s="115" t="s">
        <v>553</v>
      </c>
      <c r="BH130" s="173"/>
      <c r="BI130" s="118"/>
      <c r="BJ130" s="61"/>
      <c r="BK130" s="173"/>
      <c r="BL130" s="3"/>
      <c r="BM130" s="105"/>
      <c r="BN130" s="111"/>
      <c r="BO130" s="3"/>
      <c r="BP130" s="3"/>
    </row>
    <row r="131" spans="1:68" s="274" customFormat="1" ht="54" customHeight="1" x14ac:dyDescent="0.15">
      <c r="A131" s="379">
        <v>111</v>
      </c>
      <c r="B131" s="226" t="s">
        <v>218</v>
      </c>
      <c r="C131" s="229" t="s">
        <v>797</v>
      </c>
      <c r="D131" s="228" t="s">
        <v>520</v>
      </c>
      <c r="E131" s="59">
        <v>66.103999999999999</v>
      </c>
      <c r="F131" s="59">
        <v>66.103999999999999</v>
      </c>
      <c r="G131" s="59">
        <v>46</v>
      </c>
      <c r="H131" s="59" t="s">
        <v>1083</v>
      </c>
      <c r="I131" s="238" t="s">
        <v>650</v>
      </c>
      <c r="J131" s="241" t="s">
        <v>1348</v>
      </c>
      <c r="K131" s="59">
        <v>59.597999999999999</v>
      </c>
      <c r="L131" s="59">
        <v>59.597999999999999</v>
      </c>
      <c r="M131" s="59">
        <f>L131-K131</f>
        <v>0</v>
      </c>
      <c r="N131" s="62"/>
      <c r="O131" s="242" t="s">
        <v>650</v>
      </c>
      <c r="P131" s="111"/>
      <c r="Q131" s="255"/>
      <c r="R131" s="255" t="s">
        <v>78</v>
      </c>
      <c r="S131" s="256" t="s">
        <v>295</v>
      </c>
      <c r="T131" s="257" t="s">
        <v>233</v>
      </c>
      <c r="U131" s="426">
        <v>116</v>
      </c>
      <c r="V131" s="258" t="str">
        <f t="shared" si="96"/>
        <v/>
      </c>
      <c r="W131" s="261"/>
      <c r="X131" s="227"/>
      <c r="Y131" s="227" t="s">
        <v>387</v>
      </c>
      <c r="Z131" s="260"/>
      <c r="AA131" s="437"/>
      <c r="AB131" s="435" t="s">
        <v>406</v>
      </c>
      <c r="AC131" s="436"/>
      <c r="AD131" s="435" t="s">
        <v>406</v>
      </c>
      <c r="AE131" s="436"/>
      <c r="AF131" s="437"/>
      <c r="AG131" s="9" t="str">
        <f t="shared" si="185"/>
        <v>高等教育局一般会計</v>
      </c>
      <c r="AH131" s="15"/>
      <c r="AI131" s="53" t="str">
        <f t="shared" si="198"/>
        <v>－</v>
      </c>
      <c r="AJ131" s="53" t="str">
        <f t="shared" si="199"/>
        <v>－</v>
      </c>
      <c r="AK131" s="53" t="str">
        <f t="shared" si="200"/>
        <v>－</v>
      </c>
      <c r="AL131" s="81"/>
      <c r="AM131" s="46" t="str">
        <f t="shared" si="201"/>
        <v>－</v>
      </c>
      <c r="AN131" s="81"/>
      <c r="AO131" s="46" t="str">
        <f t="shared" si="202"/>
        <v>-</v>
      </c>
      <c r="AP131" s="46" t="str">
        <f t="shared" si="203"/>
        <v>-</v>
      </c>
      <c r="AQ131" s="46"/>
      <c r="AR131" s="46"/>
      <c r="AS131" s="46"/>
      <c r="AT131" s="46"/>
      <c r="AU131" s="46"/>
      <c r="AV131" s="46"/>
      <c r="AW131" s="46"/>
      <c r="AX131" s="173" t="s">
        <v>387</v>
      </c>
      <c r="AY131" s="10">
        <v>27851</v>
      </c>
      <c r="AZ131" s="173" t="s">
        <v>520</v>
      </c>
      <c r="BA131" s="426" t="str">
        <f t="shared" si="97"/>
        <v>未定</v>
      </c>
      <c r="BB131" s="173" t="str">
        <f t="shared" si="111"/>
        <v/>
      </c>
      <c r="BC131" s="173" t="str">
        <f t="shared" si="196"/>
        <v/>
      </c>
      <c r="BD131" s="173" t="str">
        <f t="shared" si="193"/>
        <v/>
      </c>
      <c r="BE131" s="1"/>
      <c r="BF131" s="173">
        <v>1</v>
      </c>
      <c r="BG131" s="115" t="s">
        <v>553</v>
      </c>
      <c r="BH131" s="173"/>
      <c r="BI131" s="118"/>
      <c r="BJ131" s="61"/>
      <c r="BK131" s="173"/>
      <c r="BL131" s="3"/>
      <c r="BM131" s="105"/>
      <c r="BN131" s="111"/>
      <c r="BO131" s="3"/>
      <c r="BP131" s="3"/>
    </row>
    <row r="132" spans="1:68" s="273" customFormat="1" ht="21" customHeight="1" x14ac:dyDescent="0.15">
      <c r="A132" s="380" t="s">
        <v>619</v>
      </c>
      <c r="B132" s="230"/>
      <c r="C132" s="505"/>
      <c r="D132" s="506"/>
      <c r="E132" s="88"/>
      <c r="F132" s="91"/>
      <c r="G132" s="90"/>
      <c r="H132" s="90"/>
      <c r="I132" s="243"/>
      <c r="J132" s="90"/>
      <c r="K132" s="88"/>
      <c r="L132" s="89"/>
      <c r="M132" s="89"/>
      <c r="N132" s="90"/>
      <c r="O132" s="245"/>
      <c r="P132" s="110"/>
      <c r="Q132" s="263"/>
      <c r="R132" s="230"/>
      <c r="S132" s="264"/>
      <c r="T132" s="265"/>
      <c r="U132" s="414"/>
      <c r="V132" s="266" t="str">
        <f t="shared" ref="V132:V185" si="204">IF(AI132="○","○","")</f>
        <v/>
      </c>
      <c r="W132" s="266"/>
      <c r="X132" s="266"/>
      <c r="Y132" s="266"/>
      <c r="Z132" s="267"/>
      <c r="AA132" s="38"/>
      <c r="AB132" s="92"/>
      <c r="AC132" s="93"/>
      <c r="AD132" s="92"/>
      <c r="AE132" s="93"/>
      <c r="AF132" s="28"/>
      <c r="AG132" s="9" t="str">
        <f t="shared" si="185"/>
        <v/>
      </c>
      <c r="AH132" s="15"/>
      <c r="AI132" s="94"/>
      <c r="AJ132" s="94"/>
      <c r="AK132" s="94"/>
      <c r="AL132" s="45"/>
      <c r="AM132" s="94"/>
      <c r="AN132" s="45"/>
      <c r="AO132" s="94"/>
      <c r="AP132" s="94"/>
      <c r="AQ132" s="94"/>
      <c r="AR132" s="94"/>
      <c r="AS132" s="94"/>
      <c r="AT132" s="94"/>
      <c r="AU132" s="94"/>
      <c r="AV132" s="94"/>
      <c r="AW132" s="94"/>
      <c r="AX132" s="95"/>
      <c r="AY132" s="507"/>
      <c r="AZ132" s="94"/>
      <c r="BA132" s="96"/>
      <c r="BB132" s="95"/>
      <c r="BC132" s="95"/>
      <c r="BD132" s="95"/>
      <c r="BE132" s="104"/>
      <c r="BF132" s="46"/>
      <c r="BG132" s="115"/>
      <c r="BH132" s="116"/>
      <c r="BI132" s="117"/>
      <c r="BJ132" s="61"/>
      <c r="BK132" s="116"/>
      <c r="BL132" s="104"/>
      <c r="BM132" s="83"/>
      <c r="BN132" s="110"/>
      <c r="BO132" s="104"/>
      <c r="BP132" s="104"/>
    </row>
    <row r="133" spans="1:68" s="274" customFormat="1" ht="54" customHeight="1" x14ac:dyDescent="0.15">
      <c r="A133" s="379">
        <v>112</v>
      </c>
      <c r="B133" s="226" t="s">
        <v>1441</v>
      </c>
      <c r="C133" s="229" t="s">
        <v>794</v>
      </c>
      <c r="D133" s="228" t="s">
        <v>520</v>
      </c>
      <c r="E133" s="59">
        <v>18.12</v>
      </c>
      <c r="F133" s="59">
        <v>18.12</v>
      </c>
      <c r="G133" s="59">
        <v>16.5</v>
      </c>
      <c r="H133" s="59" t="s">
        <v>1083</v>
      </c>
      <c r="I133" s="238" t="s">
        <v>963</v>
      </c>
      <c r="J133" s="241" t="s">
        <v>1127</v>
      </c>
      <c r="K133" s="59">
        <v>20.681000000000001</v>
      </c>
      <c r="L133" s="59">
        <v>24.783000000000001</v>
      </c>
      <c r="M133" s="59">
        <f>L133-K133</f>
        <v>4.1020000000000003</v>
      </c>
      <c r="N133" s="59">
        <v>-5.468</v>
      </c>
      <c r="O133" s="242" t="s">
        <v>961</v>
      </c>
      <c r="P133" s="153" t="s">
        <v>1253</v>
      </c>
      <c r="Q133" s="255"/>
      <c r="R133" s="255" t="s">
        <v>236</v>
      </c>
      <c r="S133" s="256" t="s">
        <v>295</v>
      </c>
      <c r="T133" s="257" t="s">
        <v>312</v>
      </c>
      <c r="U133" s="426">
        <v>118</v>
      </c>
      <c r="V133" s="258" t="str">
        <f t="shared" si="204"/>
        <v/>
      </c>
      <c r="W133" s="261" t="s">
        <v>603</v>
      </c>
      <c r="X133" s="227"/>
      <c r="Y133" s="227"/>
      <c r="Z133" s="260"/>
      <c r="AA133" s="437"/>
      <c r="AB133" s="435" t="s">
        <v>407</v>
      </c>
      <c r="AC133" s="436" t="s">
        <v>408</v>
      </c>
      <c r="AD133" s="435"/>
      <c r="AE133" s="436"/>
      <c r="AF133" s="437"/>
      <c r="AG133" s="9" t="str">
        <f t="shared" si="185"/>
        <v>初等中等教育局一般会計</v>
      </c>
      <c r="AH133" s="15"/>
      <c r="AI133" s="53" t="str">
        <f>IF(OR(AJ133="○",AS133="○"),"○","－")</f>
        <v>－</v>
      </c>
      <c r="AJ133" s="53" t="str">
        <f>IF(OR(AO133="○",AP133="○",AQ133="○",AT133="○",AV133="○"),"○","－")</f>
        <v>－</v>
      </c>
      <c r="AK133" s="53" t="str">
        <f>IF(OR(AO133="○",AP133="○",AQ133="○"),"○","－")</f>
        <v>－</v>
      </c>
      <c r="AL133" s="81"/>
      <c r="AM133" s="46" t="str">
        <f>IF(AB133="○","○","－")</f>
        <v>○</v>
      </c>
      <c r="AN133" s="81"/>
      <c r="AO133" s="46" t="str">
        <f>IF(AY133=41730,"○","-")</f>
        <v>-</v>
      </c>
      <c r="AP133" s="46" t="str">
        <f>IF(AZ133=42460,"○","-")</f>
        <v>-</v>
      </c>
      <c r="AQ133" s="46"/>
      <c r="AR133" s="46" t="s">
        <v>407</v>
      </c>
      <c r="AS133" s="46"/>
      <c r="AT133" s="46"/>
      <c r="AU133" s="46"/>
      <c r="AV133" s="46"/>
      <c r="AW133" s="46"/>
      <c r="AX133" s="173" t="s">
        <v>387</v>
      </c>
      <c r="AY133" s="10">
        <v>39904</v>
      </c>
      <c r="AZ133" s="173" t="s">
        <v>520</v>
      </c>
      <c r="BA133" s="426" t="str">
        <f t="shared" ref="BA133:BA188" si="205">IF(AZ133="未定","未定",YEARFRAC(AY133,AZ133,3))</f>
        <v>未定</v>
      </c>
      <c r="BB133" s="173" t="str">
        <f t="shared" ref="BB133:BB181" si="206">IF(AND(AZ133="未定",OR(V133="○",AB133="○",AD133="○")),"○","")</f>
        <v>○</v>
      </c>
      <c r="BC133" s="173" t="str">
        <f t="shared" si="196"/>
        <v>○</v>
      </c>
      <c r="BD133" s="173" t="str">
        <f t="shared" si="193"/>
        <v/>
      </c>
      <c r="BE133" s="1"/>
      <c r="BF133" s="173">
        <v>1</v>
      </c>
      <c r="BG133" s="115" t="s">
        <v>554</v>
      </c>
      <c r="BH133" s="173"/>
      <c r="BI133" s="118"/>
      <c r="BJ133" s="61"/>
      <c r="BK133" s="173"/>
      <c r="BL133" s="3"/>
      <c r="BM133" s="105"/>
      <c r="BN133" s="153"/>
      <c r="BO133" s="3"/>
      <c r="BP133" s="3"/>
    </row>
    <row r="134" spans="1:68" s="274" customFormat="1" ht="60" customHeight="1" x14ac:dyDescent="0.15">
      <c r="A134" s="379">
        <v>113</v>
      </c>
      <c r="B134" s="226" t="s">
        <v>313</v>
      </c>
      <c r="C134" s="229" t="s">
        <v>816</v>
      </c>
      <c r="D134" s="228" t="s">
        <v>520</v>
      </c>
      <c r="E134" s="59">
        <v>28346.047999999999</v>
      </c>
      <c r="F134" s="59">
        <v>33905</v>
      </c>
      <c r="G134" s="59">
        <v>33904.9</v>
      </c>
      <c r="H134" s="175" t="s">
        <v>1011</v>
      </c>
      <c r="I134" s="238" t="s">
        <v>650</v>
      </c>
      <c r="J134" s="241" t="s">
        <v>1224</v>
      </c>
      <c r="K134" s="59">
        <v>32341</v>
      </c>
      <c r="L134" s="59">
        <v>24837.887999999999</v>
      </c>
      <c r="M134" s="59">
        <f>L134-K134</f>
        <v>-7503.112000000001</v>
      </c>
      <c r="N134" s="62"/>
      <c r="O134" s="242" t="s">
        <v>650</v>
      </c>
      <c r="P134" s="111"/>
      <c r="Q134" s="255"/>
      <c r="R134" s="255" t="s">
        <v>236</v>
      </c>
      <c r="S134" s="256" t="s">
        <v>295</v>
      </c>
      <c r="T134" s="257" t="s">
        <v>312</v>
      </c>
      <c r="U134" s="426">
        <v>119</v>
      </c>
      <c r="V134" s="258" t="s">
        <v>407</v>
      </c>
      <c r="W134" s="261" t="s">
        <v>408</v>
      </c>
      <c r="X134" s="227"/>
      <c r="Y134" s="227" t="s">
        <v>387</v>
      </c>
      <c r="Z134" s="260"/>
      <c r="AA134" s="437"/>
      <c r="AB134" s="435" t="s">
        <v>406</v>
      </c>
      <c r="AC134" s="436"/>
      <c r="AD134" s="435" t="s">
        <v>406</v>
      </c>
      <c r="AE134" s="436"/>
      <c r="AF134" s="437"/>
      <c r="AG134" s="9" t="str">
        <f t="shared" si="185"/>
        <v>初等中等教育局一般会計</v>
      </c>
      <c r="AH134" s="15"/>
      <c r="AI134" s="53" t="str">
        <f>IF(OR(AJ134="○",AS134="○"),"○","－")</f>
        <v>－</v>
      </c>
      <c r="AJ134" s="53" t="str">
        <f>IF(OR(AO134="○",AP134="○",AQ134="○",AT134="○",AV134="○"),"○","－")</f>
        <v>－</v>
      </c>
      <c r="AK134" s="53" t="str">
        <f>IF(OR(AO134="○",AP134="○",AQ134="○"),"○","－")</f>
        <v>－</v>
      </c>
      <c r="AL134" s="81"/>
      <c r="AM134" s="46" t="str">
        <f>IF(AB134="○","○","－")</f>
        <v>－</v>
      </c>
      <c r="AN134" s="81"/>
      <c r="AO134" s="46" t="str">
        <f>IF(AY134=41730,"○","-")</f>
        <v>-</v>
      </c>
      <c r="AP134" s="46" t="str">
        <f>IF(AZ134=42460,"○","-")</f>
        <v>-</v>
      </c>
      <c r="AQ134" s="46"/>
      <c r="AR134" s="46" t="s">
        <v>407</v>
      </c>
      <c r="AS134" s="46"/>
      <c r="AT134" s="46"/>
      <c r="AU134" s="46"/>
      <c r="AV134" s="46"/>
      <c r="AW134" s="46"/>
      <c r="AX134" s="173" t="s">
        <v>387</v>
      </c>
      <c r="AY134" s="10">
        <v>26390</v>
      </c>
      <c r="AZ134" s="173" t="s">
        <v>520</v>
      </c>
      <c r="BA134" s="426" t="str">
        <f t="shared" si="205"/>
        <v>未定</v>
      </c>
      <c r="BB134" s="173" t="str">
        <f t="shared" si="206"/>
        <v>○</v>
      </c>
      <c r="BC134" s="173" t="str">
        <f t="shared" si="196"/>
        <v/>
      </c>
      <c r="BD134" s="173" t="str">
        <f t="shared" si="193"/>
        <v/>
      </c>
      <c r="BE134" s="1"/>
      <c r="BF134" s="173">
        <v>1</v>
      </c>
      <c r="BG134" s="115" t="s">
        <v>554</v>
      </c>
      <c r="BH134" s="173"/>
      <c r="BI134" s="118"/>
      <c r="BJ134" s="61"/>
      <c r="BK134" s="173"/>
      <c r="BL134" s="3"/>
      <c r="BM134" s="105"/>
      <c r="BN134" s="111"/>
      <c r="BO134" s="3"/>
      <c r="BP134" s="3"/>
    </row>
    <row r="135" spans="1:68" s="274" customFormat="1" ht="105" customHeight="1" x14ac:dyDescent="0.15">
      <c r="A135" s="379">
        <v>114</v>
      </c>
      <c r="B135" s="226" t="s">
        <v>514</v>
      </c>
      <c r="C135" s="229" t="s">
        <v>786</v>
      </c>
      <c r="D135" s="228" t="s">
        <v>523</v>
      </c>
      <c r="E135" s="59">
        <v>18318.752</v>
      </c>
      <c r="F135" s="59">
        <v>18318.752</v>
      </c>
      <c r="G135" s="59">
        <f>SUM(F135:F135)</f>
        <v>18318.752</v>
      </c>
      <c r="H135" s="59" t="s">
        <v>1083</v>
      </c>
      <c r="I135" s="238" t="s">
        <v>650</v>
      </c>
      <c r="J135" s="241" t="s">
        <v>1252</v>
      </c>
      <c r="K135" s="59">
        <v>13483.962</v>
      </c>
      <c r="L135" s="59">
        <v>14509.35</v>
      </c>
      <c r="M135" s="59">
        <f>L135-K135</f>
        <v>1025.3880000000008</v>
      </c>
      <c r="N135" s="62"/>
      <c r="O135" s="242" t="s">
        <v>650</v>
      </c>
      <c r="P135" s="153"/>
      <c r="Q135" s="255"/>
      <c r="R135" s="255" t="s">
        <v>236</v>
      </c>
      <c r="S135" s="256" t="s">
        <v>295</v>
      </c>
      <c r="T135" s="257" t="s">
        <v>312</v>
      </c>
      <c r="U135" s="413">
        <v>120</v>
      </c>
      <c r="V135" s="258"/>
      <c r="W135" s="261" t="s">
        <v>693</v>
      </c>
      <c r="X135" s="227"/>
      <c r="Y135" s="227"/>
      <c r="Z135" s="260"/>
      <c r="AA135" s="437"/>
      <c r="AB135" s="435" t="s">
        <v>406</v>
      </c>
      <c r="AC135" s="436"/>
      <c r="AD135" s="435" t="s">
        <v>407</v>
      </c>
      <c r="AE135" s="436" t="s">
        <v>519</v>
      </c>
      <c r="AF135" s="437"/>
      <c r="AG135" s="9" t="str">
        <f t="shared" si="185"/>
        <v>初等中等教育局一般会計</v>
      </c>
      <c r="AH135" s="15"/>
      <c r="AI135" s="53" t="str">
        <f>IF(OR(AJ135="○",AS135="○"),"○","－")</f>
        <v>－</v>
      </c>
      <c r="AJ135" s="53" t="str">
        <f>IF(OR(AO135="○",AP135="○",AQ135="○",AT135="○",AV135="○"),"○","－")</f>
        <v>－</v>
      </c>
      <c r="AK135" s="53" t="str">
        <f>IF(OR(AO135="○",AP135="○",AQ135="○"),"○","－")</f>
        <v>－</v>
      </c>
      <c r="AL135" s="81"/>
      <c r="AM135" s="46" t="str">
        <f>IF(AB135="○","○","－")</f>
        <v>－</v>
      </c>
      <c r="AN135" s="81"/>
      <c r="AO135" s="46" t="str">
        <f>IF(AY135=41730,"○","-")</f>
        <v>-</v>
      </c>
      <c r="AP135" s="46" t="str">
        <f>IF(AZ135=42460,"○","-")</f>
        <v>-</v>
      </c>
      <c r="AQ135" s="46"/>
      <c r="AR135" s="46" t="s">
        <v>407</v>
      </c>
      <c r="AS135" s="46"/>
      <c r="AT135" s="46"/>
      <c r="AU135" s="46"/>
      <c r="AV135" s="46"/>
      <c r="AW135" s="46"/>
      <c r="AX135" s="173" t="s">
        <v>387</v>
      </c>
      <c r="AY135" s="10">
        <v>39539</v>
      </c>
      <c r="AZ135" s="508" t="s">
        <v>523</v>
      </c>
      <c r="BA135" s="426" t="str">
        <f t="shared" si="205"/>
        <v>未定</v>
      </c>
      <c r="BB135" s="173" t="str">
        <f t="shared" si="206"/>
        <v>○</v>
      </c>
      <c r="BC135" s="173" t="str">
        <f t="shared" si="196"/>
        <v/>
      </c>
      <c r="BD135" s="173" t="str">
        <f t="shared" si="193"/>
        <v>○</v>
      </c>
      <c r="BE135" s="1"/>
      <c r="BF135" s="173">
        <v>1</v>
      </c>
      <c r="BG135" s="115" t="s">
        <v>554</v>
      </c>
      <c r="BH135" s="173"/>
      <c r="BI135" s="118"/>
      <c r="BJ135" s="61"/>
      <c r="BK135" s="173"/>
      <c r="BL135" s="1"/>
      <c r="BM135" s="105"/>
      <c r="BN135" s="153"/>
      <c r="BO135" s="1"/>
      <c r="BP135" s="1"/>
    </row>
    <row r="136" spans="1:68" s="274" customFormat="1" ht="54" customHeight="1" x14ac:dyDescent="0.15">
      <c r="A136" s="379">
        <v>115</v>
      </c>
      <c r="B136" s="226" t="s">
        <v>10</v>
      </c>
      <c r="C136" s="229" t="s">
        <v>787</v>
      </c>
      <c r="D136" s="228" t="s">
        <v>793</v>
      </c>
      <c r="E136" s="59">
        <v>25.742000000000001</v>
      </c>
      <c r="F136" s="59">
        <v>25.742000000000001</v>
      </c>
      <c r="G136" s="59">
        <v>18.399999999999999</v>
      </c>
      <c r="H136" s="59" t="s">
        <v>1083</v>
      </c>
      <c r="I136" s="238" t="s">
        <v>964</v>
      </c>
      <c r="J136" s="241" t="s">
        <v>1212</v>
      </c>
      <c r="K136" s="62">
        <v>0</v>
      </c>
      <c r="L136" s="62">
        <v>0</v>
      </c>
      <c r="M136" s="59">
        <f>L136-K136</f>
        <v>0</v>
      </c>
      <c r="N136" s="62"/>
      <c r="O136" s="242" t="s">
        <v>962</v>
      </c>
      <c r="P136" s="153"/>
      <c r="Q136" s="255"/>
      <c r="R136" s="255" t="s">
        <v>5</v>
      </c>
      <c r="S136" s="256" t="s">
        <v>6</v>
      </c>
      <c r="T136" s="256" t="s">
        <v>475</v>
      </c>
      <c r="U136" s="416">
        <v>121</v>
      </c>
      <c r="V136" s="258"/>
      <c r="W136" s="261" t="s">
        <v>693</v>
      </c>
      <c r="X136" s="227" t="s">
        <v>387</v>
      </c>
      <c r="Y136" s="227"/>
      <c r="Z136" s="260"/>
      <c r="AA136" s="437"/>
      <c r="AB136" s="435"/>
      <c r="AC136" s="436"/>
      <c r="AD136" s="435" t="s">
        <v>407</v>
      </c>
      <c r="AE136" s="436" t="s">
        <v>409</v>
      </c>
      <c r="AF136" s="437"/>
      <c r="AG136" s="9" t="str">
        <f t="shared" si="185"/>
        <v>初等中等教育局一般会計</v>
      </c>
      <c r="AH136" s="15"/>
      <c r="AI136" s="53" t="str">
        <f>IF(OR(AJ136="○",AS136="○"),"○","－")</f>
        <v>－</v>
      </c>
      <c r="AJ136" s="53" t="str">
        <f>IF(OR(AO136="○",AP136="○",AQ136="○",AT136="○",AV136="○"),"○","－")</f>
        <v>－</v>
      </c>
      <c r="AK136" s="53" t="str">
        <f>IF(OR(AO136="○",AP136="○",AQ136="○"),"○","－")</f>
        <v>－</v>
      </c>
      <c r="AL136" s="81"/>
      <c r="AM136" s="46" t="str">
        <f>IF(AB136="○","○","－")</f>
        <v>－</v>
      </c>
      <c r="AN136" s="81"/>
      <c r="AO136" s="46" t="str">
        <f>IF(AY136=41730,"○","-")</f>
        <v>-</v>
      </c>
      <c r="AP136" s="46" t="str">
        <f>IF(AZ136=42460,"○","-")</f>
        <v>-</v>
      </c>
      <c r="AQ136" s="46"/>
      <c r="AR136" s="46" t="s">
        <v>407</v>
      </c>
      <c r="AS136" s="46"/>
      <c r="AT136" s="46"/>
      <c r="AU136" s="46"/>
      <c r="AV136" s="46"/>
      <c r="AW136" s="46"/>
      <c r="AX136" s="173"/>
      <c r="AY136" s="10">
        <v>41365</v>
      </c>
      <c r="AZ136" s="10">
        <v>42094</v>
      </c>
      <c r="BA136" s="426">
        <f t="shared" si="205"/>
        <v>1.9972602739726026</v>
      </c>
      <c r="BB136" s="173" t="str">
        <f t="shared" si="206"/>
        <v/>
      </c>
      <c r="BC136" s="173" t="str">
        <f t="shared" si="196"/>
        <v/>
      </c>
      <c r="BD136" s="173" t="str">
        <f t="shared" si="193"/>
        <v/>
      </c>
      <c r="BE136" s="1"/>
      <c r="BF136" s="173">
        <v>1</v>
      </c>
      <c r="BG136" s="115" t="s">
        <v>554</v>
      </c>
      <c r="BH136" s="173"/>
      <c r="BI136" s="118"/>
      <c r="BJ136" s="61"/>
      <c r="BK136" s="173"/>
      <c r="BL136" s="1"/>
      <c r="BM136" s="105"/>
      <c r="BN136" s="153"/>
      <c r="BO136" s="1"/>
      <c r="BP136" s="1"/>
    </row>
    <row r="137" spans="1:68" s="273" customFormat="1" ht="21" customHeight="1" x14ac:dyDescent="0.15">
      <c r="A137" s="380" t="s">
        <v>620</v>
      </c>
      <c r="B137" s="230"/>
      <c r="C137" s="505"/>
      <c r="D137" s="506"/>
      <c r="E137" s="88"/>
      <c r="F137" s="91"/>
      <c r="G137" s="90"/>
      <c r="H137" s="90"/>
      <c r="I137" s="243"/>
      <c r="J137" s="90"/>
      <c r="K137" s="88"/>
      <c r="L137" s="89"/>
      <c r="M137" s="89"/>
      <c r="N137" s="90"/>
      <c r="O137" s="245"/>
      <c r="P137" s="110"/>
      <c r="Q137" s="263"/>
      <c r="R137" s="230"/>
      <c r="S137" s="264"/>
      <c r="T137" s="265"/>
      <c r="U137" s="414"/>
      <c r="V137" s="266" t="str">
        <f t="shared" si="204"/>
        <v/>
      </c>
      <c r="W137" s="266"/>
      <c r="X137" s="266"/>
      <c r="Y137" s="266"/>
      <c r="Z137" s="267"/>
      <c r="AA137" s="38"/>
      <c r="AB137" s="92"/>
      <c r="AC137" s="93"/>
      <c r="AD137" s="92"/>
      <c r="AE137" s="93"/>
      <c r="AF137" s="28"/>
      <c r="AG137" s="9" t="str">
        <f t="shared" si="185"/>
        <v/>
      </c>
      <c r="AH137" s="15"/>
      <c r="AI137" s="94"/>
      <c r="AJ137" s="94"/>
      <c r="AK137" s="94"/>
      <c r="AL137" s="45"/>
      <c r="AM137" s="94"/>
      <c r="AN137" s="45"/>
      <c r="AO137" s="94"/>
      <c r="AP137" s="94"/>
      <c r="AQ137" s="94"/>
      <c r="AR137" s="94"/>
      <c r="AS137" s="94"/>
      <c r="AT137" s="94"/>
      <c r="AU137" s="94"/>
      <c r="AV137" s="94"/>
      <c r="AW137" s="94"/>
      <c r="AX137" s="95"/>
      <c r="AY137" s="507"/>
      <c r="AZ137" s="94"/>
      <c r="BA137" s="96"/>
      <c r="BB137" s="95"/>
      <c r="BC137" s="95"/>
      <c r="BD137" s="95"/>
      <c r="BE137" s="104"/>
      <c r="BF137" s="46"/>
      <c r="BG137" s="115"/>
      <c r="BH137" s="116"/>
      <c r="BI137" s="117"/>
      <c r="BJ137" s="61"/>
      <c r="BK137" s="116"/>
      <c r="BL137" s="104"/>
      <c r="BM137" s="83"/>
      <c r="BN137" s="110"/>
      <c r="BO137" s="104"/>
      <c r="BP137" s="104"/>
    </row>
    <row r="138" spans="1:68" s="274" customFormat="1" ht="60" customHeight="1" x14ac:dyDescent="0.15">
      <c r="A138" s="379">
        <v>116</v>
      </c>
      <c r="B138" s="226" t="s">
        <v>930</v>
      </c>
      <c r="C138" s="276" t="s">
        <v>796</v>
      </c>
      <c r="D138" s="228" t="s">
        <v>520</v>
      </c>
      <c r="E138" s="59">
        <v>1448.779</v>
      </c>
      <c r="F138" s="59">
        <v>1448.779</v>
      </c>
      <c r="G138" s="59">
        <v>900</v>
      </c>
      <c r="H138" s="175" t="s">
        <v>1011</v>
      </c>
      <c r="I138" s="238" t="s">
        <v>963</v>
      </c>
      <c r="J138" s="249" t="s">
        <v>1113</v>
      </c>
      <c r="K138" s="59">
        <v>1400.3729999999998</v>
      </c>
      <c r="L138" s="59">
        <v>1770.421</v>
      </c>
      <c r="M138" s="59">
        <f t="shared" ref="M138:M139" si="207">L138-K138</f>
        <v>370.04800000000023</v>
      </c>
      <c r="N138" s="59">
        <v>-120.369</v>
      </c>
      <c r="O138" s="242" t="s">
        <v>961</v>
      </c>
      <c r="P138" s="153" t="s">
        <v>1254</v>
      </c>
      <c r="Q138" s="255"/>
      <c r="R138" s="255" t="s">
        <v>236</v>
      </c>
      <c r="S138" s="256" t="s">
        <v>295</v>
      </c>
      <c r="T138" s="257" t="s">
        <v>246</v>
      </c>
      <c r="U138" s="426">
        <v>122</v>
      </c>
      <c r="V138" s="258" t="s">
        <v>407</v>
      </c>
      <c r="W138" s="261" t="s">
        <v>408</v>
      </c>
      <c r="X138" s="227" t="s">
        <v>931</v>
      </c>
      <c r="Y138" s="227"/>
      <c r="Z138" s="260"/>
      <c r="AA138" s="156"/>
      <c r="AB138" s="157" t="s">
        <v>406</v>
      </c>
      <c r="AC138" s="158"/>
      <c r="AD138" s="157" t="s">
        <v>406</v>
      </c>
      <c r="AE138" s="158"/>
      <c r="AF138" s="156"/>
      <c r="AG138" s="162" t="str">
        <f t="shared" si="185"/>
        <v>初等中等教育局一般会計</v>
      </c>
      <c r="AH138" s="168"/>
      <c r="AI138" s="163" t="str">
        <f t="shared" ref="AI138:AI139" si="208">IF(OR(AJ138="○",AS138="○"),"○","－")</f>
        <v>－</v>
      </c>
      <c r="AJ138" s="163" t="str">
        <f t="shared" ref="AJ138:AJ139" si="209">IF(OR(AO138="○",AP138="○",AQ138="○",AT138="○",AV138="○"),"○","－")</f>
        <v>－</v>
      </c>
      <c r="AK138" s="163" t="str">
        <f t="shared" ref="AK138:AK139" si="210">IF(OR(AO138="○",AP138="○",AQ138="○"),"○","－")</f>
        <v>－</v>
      </c>
      <c r="AL138" s="164"/>
      <c r="AM138" s="165" t="str">
        <f t="shared" ref="AM138:AM139" si="211">IF(AB138="○","○","－")</f>
        <v>－</v>
      </c>
      <c r="AN138" s="164"/>
      <c r="AO138" s="165" t="str">
        <f t="shared" ref="AO138:AO139" si="212">IF(AY138=41730,"○","-")</f>
        <v>-</v>
      </c>
      <c r="AP138" s="165" t="str">
        <f t="shared" ref="AP138:AP139" si="213">IF(AZ138=42460,"○","-")</f>
        <v>-</v>
      </c>
      <c r="AQ138" s="165"/>
      <c r="AR138" s="165" t="s">
        <v>407</v>
      </c>
      <c r="AS138" s="165"/>
      <c r="AT138" s="165"/>
      <c r="AU138" s="165"/>
      <c r="AV138" s="165"/>
      <c r="AW138" s="165"/>
      <c r="AX138" s="154"/>
      <c r="AY138" s="514">
        <v>40269</v>
      </c>
      <c r="AZ138" s="154" t="s">
        <v>520</v>
      </c>
      <c r="BA138" s="159" t="str">
        <f t="shared" ref="BA138:BA139" si="214">IF(AZ138="未定","未定",YEARFRAC(AY138,AZ138,3))</f>
        <v>未定</v>
      </c>
      <c r="BB138" s="154" t="str">
        <f t="shared" ref="BB138:BB139" si="215">IF(AND(AZ138="未定",OR(V138="○",AB138="○",AD138="○")),"○","")</f>
        <v>○</v>
      </c>
      <c r="BC138" s="154" t="str">
        <f t="shared" ref="BC138:BC139" si="216">IF(AND(AZ138="未定",AB138="○"),"○","")</f>
        <v/>
      </c>
      <c r="BD138" s="154" t="str">
        <f t="shared" ref="BD138:BD139" si="217">IF(AND(AZ138="未定",AD138="○"),"○","")</f>
        <v/>
      </c>
      <c r="BE138" s="6"/>
      <c r="BF138" s="154">
        <v>1</v>
      </c>
      <c r="BG138" s="166" t="s">
        <v>932</v>
      </c>
      <c r="BH138" s="154"/>
      <c r="BI138" s="167"/>
      <c r="BJ138" s="155"/>
      <c r="BK138" s="154"/>
      <c r="BL138" s="6"/>
      <c r="BM138" s="161"/>
      <c r="BN138" s="160"/>
      <c r="BO138" s="6"/>
      <c r="BP138" s="6"/>
    </row>
    <row r="139" spans="1:68" s="274" customFormat="1" ht="81.75" customHeight="1" x14ac:dyDescent="0.15">
      <c r="A139" s="379">
        <v>117</v>
      </c>
      <c r="B139" s="226" t="s">
        <v>933</v>
      </c>
      <c r="C139" s="276" t="s">
        <v>787</v>
      </c>
      <c r="D139" s="228" t="s">
        <v>948</v>
      </c>
      <c r="E139" s="59">
        <v>1324.01</v>
      </c>
      <c r="F139" s="59">
        <v>1324.01</v>
      </c>
      <c r="G139" s="59">
        <v>1008</v>
      </c>
      <c r="H139" s="175" t="s">
        <v>981</v>
      </c>
      <c r="I139" s="238" t="s">
        <v>965</v>
      </c>
      <c r="J139" s="249" t="s">
        <v>1255</v>
      </c>
      <c r="K139" s="59">
        <v>1166.577</v>
      </c>
      <c r="L139" s="59">
        <v>1435.0029999999999</v>
      </c>
      <c r="M139" s="59">
        <f t="shared" si="207"/>
        <v>268.42599999999993</v>
      </c>
      <c r="N139" s="59">
        <v>-772.44200000000001</v>
      </c>
      <c r="O139" s="242" t="s">
        <v>961</v>
      </c>
      <c r="P139" s="153" t="s">
        <v>1256</v>
      </c>
      <c r="Q139" s="255"/>
      <c r="R139" s="255" t="s">
        <v>236</v>
      </c>
      <c r="S139" s="256" t="s">
        <v>295</v>
      </c>
      <c r="T139" s="257" t="s">
        <v>246</v>
      </c>
      <c r="U139" s="426">
        <v>122</v>
      </c>
      <c r="V139" s="258" t="s">
        <v>959</v>
      </c>
      <c r="W139" s="261" t="s">
        <v>884</v>
      </c>
      <c r="X139" s="227" t="s">
        <v>931</v>
      </c>
      <c r="Y139" s="227"/>
      <c r="Z139" s="260"/>
      <c r="AA139" s="156"/>
      <c r="AB139" s="157" t="s">
        <v>406</v>
      </c>
      <c r="AC139" s="158"/>
      <c r="AD139" s="157" t="s">
        <v>406</v>
      </c>
      <c r="AE139" s="158"/>
      <c r="AF139" s="156"/>
      <c r="AG139" s="162" t="str">
        <f t="shared" si="185"/>
        <v>初等中等教育局一般会計</v>
      </c>
      <c r="AH139" s="168"/>
      <c r="AI139" s="163" t="str">
        <f t="shared" si="208"/>
        <v>－</v>
      </c>
      <c r="AJ139" s="163" t="str">
        <f t="shared" si="209"/>
        <v>－</v>
      </c>
      <c r="AK139" s="163" t="str">
        <f t="shared" si="210"/>
        <v>－</v>
      </c>
      <c r="AL139" s="164"/>
      <c r="AM139" s="165" t="str">
        <f t="shared" si="211"/>
        <v>－</v>
      </c>
      <c r="AN139" s="164"/>
      <c r="AO139" s="165" t="str">
        <f t="shared" si="212"/>
        <v>-</v>
      </c>
      <c r="AP139" s="165" t="str">
        <f t="shared" si="213"/>
        <v>-</v>
      </c>
      <c r="AQ139" s="165"/>
      <c r="AR139" s="165" t="s">
        <v>407</v>
      </c>
      <c r="AS139" s="165"/>
      <c r="AT139" s="165"/>
      <c r="AU139" s="165"/>
      <c r="AV139" s="165"/>
      <c r="AW139" s="165"/>
      <c r="AX139" s="154"/>
      <c r="AY139" s="514">
        <v>40269</v>
      </c>
      <c r="AZ139" s="154" t="s">
        <v>520</v>
      </c>
      <c r="BA139" s="159" t="str">
        <f t="shared" si="214"/>
        <v>未定</v>
      </c>
      <c r="BB139" s="154" t="str">
        <f t="shared" si="215"/>
        <v>○</v>
      </c>
      <c r="BC139" s="154" t="str">
        <f t="shared" si="216"/>
        <v/>
      </c>
      <c r="BD139" s="154" t="str">
        <f t="shared" si="217"/>
        <v/>
      </c>
      <c r="BE139" s="6"/>
      <c r="BF139" s="154">
        <v>1</v>
      </c>
      <c r="BG139" s="166" t="s">
        <v>932</v>
      </c>
      <c r="BH139" s="154"/>
      <c r="BI139" s="167"/>
      <c r="BJ139" s="155"/>
      <c r="BK139" s="154"/>
      <c r="BL139" s="6"/>
      <c r="BM139" s="161"/>
      <c r="BN139" s="160"/>
      <c r="BO139" s="6"/>
      <c r="BP139" s="6"/>
    </row>
    <row r="140" spans="1:68" s="274" customFormat="1" ht="54" customHeight="1" x14ac:dyDescent="0.15">
      <c r="A140" s="379">
        <v>118</v>
      </c>
      <c r="B140" s="226" t="s">
        <v>1442</v>
      </c>
      <c r="C140" s="229" t="s">
        <v>817</v>
      </c>
      <c r="D140" s="228" t="s">
        <v>520</v>
      </c>
      <c r="E140" s="59">
        <v>1.476</v>
      </c>
      <c r="F140" s="59">
        <v>1.476</v>
      </c>
      <c r="G140" s="59">
        <f>SUM(F140:F140)</f>
        <v>1.476</v>
      </c>
      <c r="H140" s="175" t="s">
        <v>1011</v>
      </c>
      <c r="I140" s="238" t="s">
        <v>650</v>
      </c>
      <c r="J140" s="241" t="s">
        <v>1224</v>
      </c>
      <c r="K140" s="59">
        <v>5.484</v>
      </c>
      <c r="L140" s="59">
        <v>9.5169999999999995</v>
      </c>
      <c r="M140" s="59">
        <f>L140-K140</f>
        <v>4.0329999999999995</v>
      </c>
      <c r="N140" s="62"/>
      <c r="O140" s="242" t="s">
        <v>650</v>
      </c>
      <c r="P140" s="111"/>
      <c r="Q140" s="255"/>
      <c r="R140" s="255" t="s">
        <v>236</v>
      </c>
      <c r="S140" s="256" t="s">
        <v>295</v>
      </c>
      <c r="T140" s="257" t="s">
        <v>246</v>
      </c>
      <c r="U140" s="426">
        <v>123</v>
      </c>
      <c r="V140" s="258" t="s">
        <v>407</v>
      </c>
      <c r="W140" s="261" t="s">
        <v>408</v>
      </c>
      <c r="X140" s="227"/>
      <c r="Y140" s="227" t="s">
        <v>387</v>
      </c>
      <c r="Z140" s="260"/>
      <c r="AA140" s="437"/>
      <c r="AB140" s="435" t="s">
        <v>406</v>
      </c>
      <c r="AC140" s="436"/>
      <c r="AD140" s="435" t="s">
        <v>406</v>
      </c>
      <c r="AE140" s="436"/>
      <c r="AF140" s="437"/>
      <c r="AG140" s="9" t="str">
        <f t="shared" si="185"/>
        <v>初等中等教育局一般会計</v>
      </c>
      <c r="AH140" s="15"/>
      <c r="AI140" s="53" t="str">
        <f>IF(OR(AJ140="○",AS140="○"),"○","－")</f>
        <v>－</v>
      </c>
      <c r="AJ140" s="53" t="str">
        <f>IF(OR(AO140="○",AP140="○",AQ140="○",AT140="○",AV140="○"),"○","－")</f>
        <v>－</v>
      </c>
      <c r="AK140" s="53" t="str">
        <f>IF(OR(AO140="○",AP140="○",AQ140="○"),"○","－")</f>
        <v>－</v>
      </c>
      <c r="AL140" s="81"/>
      <c r="AM140" s="46" t="str">
        <f>IF(AB140="○","○","－")</f>
        <v>－</v>
      </c>
      <c r="AN140" s="81"/>
      <c r="AO140" s="46" t="str">
        <f>IF(AY140=41730,"○","-")</f>
        <v>-</v>
      </c>
      <c r="AP140" s="46" t="str">
        <f>IF(AZ140=42460,"○","-")</f>
        <v>-</v>
      </c>
      <c r="AQ140" s="46"/>
      <c r="AR140" s="46" t="s">
        <v>407</v>
      </c>
      <c r="AS140" s="46"/>
      <c r="AT140" s="46"/>
      <c r="AU140" s="46"/>
      <c r="AV140" s="46"/>
      <c r="AW140" s="46"/>
      <c r="AX140" s="173" t="s">
        <v>387</v>
      </c>
      <c r="AY140" s="10">
        <v>20911</v>
      </c>
      <c r="AZ140" s="173" t="s">
        <v>520</v>
      </c>
      <c r="BA140" s="426" t="str">
        <f t="shared" si="205"/>
        <v>未定</v>
      </c>
      <c r="BB140" s="173" t="str">
        <f t="shared" si="206"/>
        <v>○</v>
      </c>
      <c r="BC140" s="173" t="str">
        <f t="shared" si="196"/>
        <v/>
      </c>
      <c r="BD140" s="173" t="str">
        <f t="shared" si="193"/>
        <v/>
      </c>
      <c r="BE140" s="1"/>
      <c r="BF140" s="173">
        <v>1</v>
      </c>
      <c r="BG140" s="115" t="s">
        <v>555</v>
      </c>
      <c r="BH140" s="173"/>
      <c r="BI140" s="118"/>
      <c r="BJ140" s="61"/>
      <c r="BK140" s="173"/>
      <c r="BL140" s="3"/>
      <c r="BM140" s="105"/>
      <c r="BN140" s="111"/>
      <c r="BO140" s="3"/>
      <c r="BP140" s="3"/>
    </row>
    <row r="141" spans="1:68" s="274" customFormat="1" ht="54" customHeight="1" x14ac:dyDescent="0.15">
      <c r="A141" s="379">
        <v>119</v>
      </c>
      <c r="B141" s="226" t="s">
        <v>247</v>
      </c>
      <c r="C141" s="229" t="s">
        <v>800</v>
      </c>
      <c r="D141" s="228" t="s">
        <v>520</v>
      </c>
      <c r="E141" s="59">
        <v>10151.487999999999</v>
      </c>
      <c r="F141" s="59">
        <v>10151.487999999999</v>
      </c>
      <c r="G141" s="59">
        <v>9466</v>
      </c>
      <c r="H141" s="175" t="s">
        <v>1011</v>
      </c>
      <c r="I141" s="238" t="s">
        <v>650</v>
      </c>
      <c r="J141" s="241" t="s">
        <v>1224</v>
      </c>
      <c r="K141" s="59">
        <v>11583.146000000001</v>
      </c>
      <c r="L141" s="59">
        <v>12909.248</v>
      </c>
      <c r="M141" s="59">
        <f>L141-K141</f>
        <v>1326.101999999999</v>
      </c>
      <c r="N141" s="62"/>
      <c r="O141" s="242" t="s">
        <v>650</v>
      </c>
      <c r="P141" s="111"/>
      <c r="Q141" s="255"/>
      <c r="R141" s="255" t="s">
        <v>236</v>
      </c>
      <c r="S141" s="256" t="s">
        <v>295</v>
      </c>
      <c r="T141" s="257" t="s">
        <v>246</v>
      </c>
      <c r="U141" s="426">
        <v>124</v>
      </c>
      <c r="V141" s="258" t="s">
        <v>407</v>
      </c>
      <c r="W141" s="261" t="s">
        <v>408</v>
      </c>
      <c r="X141" s="227"/>
      <c r="Y141" s="227" t="s">
        <v>387</v>
      </c>
      <c r="Z141" s="260"/>
      <c r="AA141" s="437"/>
      <c r="AB141" s="435" t="s">
        <v>406</v>
      </c>
      <c r="AC141" s="436"/>
      <c r="AD141" s="435" t="s">
        <v>406</v>
      </c>
      <c r="AE141" s="436"/>
      <c r="AF141" s="437"/>
      <c r="AG141" s="9" t="str">
        <f t="shared" si="185"/>
        <v>初等中等教育局一般会計</v>
      </c>
      <c r="AH141" s="15"/>
      <c r="AI141" s="53" t="str">
        <f>IF(OR(AJ141="○",AS141="○"),"○","－")</f>
        <v>－</v>
      </c>
      <c r="AJ141" s="53" t="str">
        <f>IF(OR(AO141="○",AP141="○",AQ141="○",AT141="○",AV141="○"),"○","－")</f>
        <v>－</v>
      </c>
      <c r="AK141" s="53" t="str">
        <f>IF(OR(AO141="○",AP141="○",AQ141="○"),"○","－")</f>
        <v>－</v>
      </c>
      <c r="AL141" s="81"/>
      <c r="AM141" s="46" t="str">
        <f>IF(AB141="○","○","－")</f>
        <v>－</v>
      </c>
      <c r="AN141" s="81"/>
      <c r="AO141" s="46" t="str">
        <f>IF(AY141=41730,"○","-")</f>
        <v>-</v>
      </c>
      <c r="AP141" s="46" t="str">
        <f>IF(AZ141=42460,"○","-")</f>
        <v>-</v>
      </c>
      <c r="AQ141" s="46"/>
      <c r="AR141" s="46" t="s">
        <v>407</v>
      </c>
      <c r="AS141" s="46"/>
      <c r="AT141" s="46"/>
      <c r="AU141" s="46"/>
      <c r="AV141" s="46"/>
      <c r="AW141" s="46"/>
      <c r="AX141" s="173" t="s">
        <v>387</v>
      </c>
      <c r="AY141" s="10">
        <v>19815</v>
      </c>
      <c r="AZ141" s="173" t="s">
        <v>520</v>
      </c>
      <c r="BA141" s="426" t="str">
        <f t="shared" si="205"/>
        <v>未定</v>
      </c>
      <c r="BB141" s="173" t="str">
        <f t="shared" si="206"/>
        <v>○</v>
      </c>
      <c r="BC141" s="173" t="str">
        <f t="shared" si="196"/>
        <v/>
      </c>
      <c r="BD141" s="173" t="str">
        <f t="shared" si="193"/>
        <v/>
      </c>
      <c r="BE141" s="1"/>
      <c r="BF141" s="173">
        <v>1</v>
      </c>
      <c r="BG141" s="115" t="s">
        <v>555</v>
      </c>
      <c r="BH141" s="173"/>
      <c r="BI141" s="118"/>
      <c r="BJ141" s="61"/>
      <c r="BK141" s="173"/>
      <c r="BL141" s="3"/>
      <c r="BM141" s="105"/>
      <c r="BN141" s="111"/>
      <c r="BO141" s="3"/>
      <c r="BP141" s="3"/>
    </row>
    <row r="142" spans="1:68" s="274" customFormat="1" ht="120.75" customHeight="1" x14ac:dyDescent="0.15">
      <c r="A142" s="379">
        <v>120</v>
      </c>
      <c r="B142" s="226" t="s">
        <v>268</v>
      </c>
      <c r="C142" s="229" t="s">
        <v>782</v>
      </c>
      <c r="D142" s="228" t="s">
        <v>520</v>
      </c>
      <c r="E142" s="59">
        <v>980.88</v>
      </c>
      <c r="F142" s="59">
        <v>980.88</v>
      </c>
      <c r="G142" s="59">
        <f>SUM(F142:F142)</f>
        <v>980.88</v>
      </c>
      <c r="H142" s="175" t="s">
        <v>1011</v>
      </c>
      <c r="I142" s="238" t="s">
        <v>963</v>
      </c>
      <c r="J142" s="241" t="s">
        <v>1124</v>
      </c>
      <c r="K142" s="59">
        <v>1087.076</v>
      </c>
      <c r="L142" s="59">
        <v>1222.9190000000001</v>
      </c>
      <c r="M142" s="59">
        <f>L142-K142</f>
        <v>135.84300000000007</v>
      </c>
      <c r="N142" s="59">
        <v>-14.063000000000001</v>
      </c>
      <c r="O142" s="242" t="s">
        <v>961</v>
      </c>
      <c r="P142" s="153" t="s">
        <v>1257</v>
      </c>
      <c r="Q142" s="255"/>
      <c r="R142" s="255" t="s">
        <v>236</v>
      </c>
      <c r="S142" s="256" t="s">
        <v>295</v>
      </c>
      <c r="T142" s="257" t="s">
        <v>79</v>
      </c>
      <c r="U142" s="426">
        <v>125</v>
      </c>
      <c r="V142" s="258" t="s">
        <v>407</v>
      </c>
      <c r="W142" s="261" t="s">
        <v>408</v>
      </c>
      <c r="X142" s="227"/>
      <c r="Y142" s="227"/>
      <c r="Z142" s="260"/>
      <c r="AA142" s="437"/>
      <c r="AB142" s="435" t="s">
        <v>406</v>
      </c>
      <c r="AC142" s="436"/>
      <c r="AD142" s="435" t="s">
        <v>406</v>
      </c>
      <c r="AE142" s="436"/>
      <c r="AF142" s="437"/>
      <c r="AG142" s="9" t="str">
        <f t="shared" si="185"/>
        <v>初等中等教育局一般会計</v>
      </c>
      <c r="AH142" s="15"/>
      <c r="AI142" s="53" t="str">
        <f>IF(OR(AJ142="○",AS142="○"),"○","－")</f>
        <v>－</v>
      </c>
      <c r="AJ142" s="53" t="str">
        <f>IF(OR(AO142="○",AP142="○",AQ142="○",AT142="○",AV142="○"),"○","－")</f>
        <v>－</v>
      </c>
      <c r="AK142" s="53" t="str">
        <f>IF(OR(AO142="○",AP142="○",AQ142="○"),"○","－")</f>
        <v>－</v>
      </c>
      <c r="AL142" s="81"/>
      <c r="AM142" s="46" t="str">
        <f>IF(AB142="○","○","－")</f>
        <v>－</v>
      </c>
      <c r="AN142" s="81"/>
      <c r="AO142" s="46" t="str">
        <f>IF(AY142=41730,"○","-")</f>
        <v>-</v>
      </c>
      <c r="AP142" s="46" t="str">
        <f>IF(AZ142=42460,"○","-")</f>
        <v>-</v>
      </c>
      <c r="AQ142" s="46"/>
      <c r="AR142" s="46" t="s">
        <v>407</v>
      </c>
      <c r="AS142" s="46"/>
      <c r="AT142" s="46"/>
      <c r="AU142" s="46"/>
      <c r="AV142" s="46"/>
      <c r="AW142" s="46"/>
      <c r="AX142" s="173" t="s">
        <v>387</v>
      </c>
      <c r="AY142" s="10">
        <v>36982</v>
      </c>
      <c r="AZ142" s="173" t="s">
        <v>520</v>
      </c>
      <c r="BA142" s="426" t="str">
        <f t="shared" si="205"/>
        <v>未定</v>
      </c>
      <c r="BB142" s="173" t="str">
        <f t="shared" si="206"/>
        <v>○</v>
      </c>
      <c r="BC142" s="173" t="str">
        <f t="shared" si="196"/>
        <v/>
      </c>
      <c r="BD142" s="173" t="str">
        <f t="shared" si="193"/>
        <v/>
      </c>
      <c r="BE142" s="1"/>
      <c r="BF142" s="173">
        <v>1</v>
      </c>
      <c r="BG142" s="115" t="s">
        <v>555</v>
      </c>
      <c r="BH142" s="173"/>
      <c r="BI142" s="118"/>
      <c r="BJ142" s="61"/>
      <c r="BK142" s="173"/>
      <c r="BL142" s="3"/>
      <c r="BM142" s="105"/>
      <c r="BN142" s="153"/>
      <c r="BO142" s="3"/>
      <c r="BP142" s="3"/>
    </row>
    <row r="143" spans="1:68" s="274" customFormat="1" ht="120.75" customHeight="1" x14ac:dyDescent="0.15">
      <c r="A143" s="379">
        <v>121</v>
      </c>
      <c r="B143" s="226" t="s">
        <v>80</v>
      </c>
      <c r="C143" s="229" t="s">
        <v>782</v>
      </c>
      <c r="D143" s="228" t="s">
        <v>520</v>
      </c>
      <c r="E143" s="59">
        <v>0</v>
      </c>
      <c r="F143" s="59">
        <v>0</v>
      </c>
      <c r="G143" s="59">
        <v>0</v>
      </c>
      <c r="H143" s="59" t="s">
        <v>1083</v>
      </c>
      <c r="I143" s="238" t="s">
        <v>650</v>
      </c>
      <c r="J143" s="241" t="s">
        <v>1247</v>
      </c>
      <c r="K143" s="59">
        <v>52.578000000000003</v>
      </c>
      <c r="L143" s="59">
        <v>52.578000000000003</v>
      </c>
      <c r="M143" s="59">
        <f>L143-K143</f>
        <v>0</v>
      </c>
      <c r="N143" s="59"/>
      <c r="O143" s="242" t="s">
        <v>650</v>
      </c>
      <c r="P143" s="111"/>
      <c r="Q143" s="255"/>
      <c r="R143" s="255" t="s">
        <v>236</v>
      </c>
      <c r="S143" s="256" t="s">
        <v>295</v>
      </c>
      <c r="T143" s="257" t="s">
        <v>182</v>
      </c>
      <c r="U143" s="426">
        <v>126</v>
      </c>
      <c r="V143" s="258" t="str">
        <f t="shared" si="204"/>
        <v/>
      </c>
      <c r="W143" s="261" t="s">
        <v>603</v>
      </c>
      <c r="X143" s="227"/>
      <c r="Y143" s="227" t="s">
        <v>387</v>
      </c>
      <c r="Z143" s="260"/>
      <c r="AA143" s="437"/>
      <c r="AB143" s="435" t="s">
        <v>407</v>
      </c>
      <c r="AC143" s="436" t="s">
        <v>408</v>
      </c>
      <c r="AD143" s="435"/>
      <c r="AE143" s="436"/>
      <c r="AF143" s="437"/>
      <c r="AG143" s="9" t="str">
        <f t="shared" si="185"/>
        <v>初等中等教育局一般会計</v>
      </c>
      <c r="AH143" s="15"/>
      <c r="AI143" s="53" t="str">
        <f>IF(OR(AJ143="○",AS143="○"),"○","－")</f>
        <v>－</v>
      </c>
      <c r="AJ143" s="53" t="str">
        <f>IF(OR(AO143="○",AP143="○",AQ143="○",AT143="○",AV143="○"),"○","－")</f>
        <v>－</v>
      </c>
      <c r="AK143" s="53" t="str">
        <f>IF(OR(AO143="○",AP143="○",AQ143="○"),"○","－")</f>
        <v>－</v>
      </c>
      <c r="AL143" s="81"/>
      <c r="AM143" s="46" t="str">
        <f>IF(AB143="○","○","－")</f>
        <v>○</v>
      </c>
      <c r="AN143" s="81"/>
      <c r="AO143" s="46" t="str">
        <f>IF(AY143=41730,"○","-")</f>
        <v>-</v>
      </c>
      <c r="AP143" s="46" t="str">
        <f>IF(AZ143=42460,"○","-")</f>
        <v>-</v>
      </c>
      <c r="AQ143" s="46"/>
      <c r="AR143" s="46" t="s">
        <v>407</v>
      </c>
      <c r="AS143" s="46"/>
      <c r="AT143" s="46"/>
      <c r="AU143" s="46"/>
      <c r="AV143" s="46"/>
      <c r="AW143" s="46"/>
      <c r="AX143" s="173" t="s">
        <v>387</v>
      </c>
      <c r="AY143" s="10">
        <v>36982</v>
      </c>
      <c r="AZ143" s="173" t="s">
        <v>520</v>
      </c>
      <c r="BA143" s="426" t="str">
        <f t="shared" si="205"/>
        <v>未定</v>
      </c>
      <c r="BB143" s="173" t="str">
        <f t="shared" si="206"/>
        <v>○</v>
      </c>
      <c r="BC143" s="173" t="str">
        <f t="shared" si="196"/>
        <v>○</v>
      </c>
      <c r="BD143" s="173" t="str">
        <f t="shared" si="193"/>
        <v/>
      </c>
      <c r="BE143" s="1"/>
      <c r="BF143" s="173">
        <v>1</v>
      </c>
      <c r="BG143" s="115" t="s">
        <v>555</v>
      </c>
      <c r="BH143" s="173"/>
      <c r="BI143" s="118"/>
      <c r="BJ143" s="61"/>
      <c r="BK143" s="173"/>
      <c r="BL143" s="1"/>
      <c r="BM143" s="105"/>
      <c r="BN143" s="111"/>
      <c r="BO143" s="1"/>
      <c r="BP143" s="1"/>
    </row>
    <row r="144" spans="1:68" s="273" customFormat="1" ht="21" customHeight="1" x14ac:dyDescent="0.15">
      <c r="A144" s="380" t="s">
        <v>621</v>
      </c>
      <c r="B144" s="230"/>
      <c r="C144" s="505"/>
      <c r="D144" s="506"/>
      <c r="E144" s="88"/>
      <c r="F144" s="91"/>
      <c r="G144" s="90"/>
      <c r="H144" s="90"/>
      <c r="I144" s="243"/>
      <c r="J144" s="90"/>
      <c r="K144" s="88"/>
      <c r="L144" s="89"/>
      <c r="M144" s="89"/>
      <c r="N144" s="90"/>
      <c r="O144" s="245"/>
      <c r="P144" s="110"/>
      <c r="Q144" s="263"/>
      <c r="R144" s="230"/>
      <c r="S144" s="264"/>
      <c r="T144" s="265"/>
      <c r="U144" s="414"/>
      <c r="V144" s="266" t="str">
        <f t="shared" si="204"/>
        <v/>
      </c>
      <c r="W144" s="266"/>
      <c r="X144" s="266"/>
      <c r="Y144" s="266"/>
      <c r="Z144" s="267"/>
      <c r="AA144" s="38"/>
      <c r="AB144" s="92"/>
      <c r="AC144" s="93"/>
      <c r="AD144" s="92"/>
      <c r="AE144" s="93"/>
      <c r="AF144" s="28"/>
      <c r="AG144" s="9" t="str">
        <f t="shared" si="185"/>
        <v/>
      </c>
      <c r="AH144" s="15"/>
      <c r="AI144" s="94"/>
      <c r="AJ144" s="94"/>
      <c r="AK144" s="94"/>
      <c r="AL144" s="45"/>
      <c r="AM144" s="94"/>
      <c r="AN144" s="45"/>
      <c r="AO144" s="94"/>
      <c r="AP144" s="94"/>
      <c r="AQ144" s="94"/>
      <c r="AR144" s="94"/>
      <c r="AS144" s="94"/>
      <c r="AT144" s="94"/>
      <c r="AU144" s="94"/>
      <c r="AV144" s="94"/>
      <c r="AW144" s="94"/>
      <c r="AX144" s="95"/>
      <c r="AY144" s="507"/>
      <c r="AZ144" s="94"/>
      <c r="BA144" s="96"/>
      <c r="BB144" s="95"/>
      <c r="BC144" s="95"/>
      <c r="BD144" s="95"/>
      <c r="BE144" s="104"/>
      <c r="BF144" s="46"/>
      <c r="BG144" s="115"/>
      <c r="BH144" s="116"/>
      <c r="BI144" s="117"/>
      <c r="BJ144" s="61"/>
      <c r="BK144" s="116"/>
      <c r="BL144" s="104"/>
      <c r="BM144" s="83"/>
      <c r="BN144" s="110"/>
      <c r="BO144" s="104"/>
      <c r="BP144" s="104"/>
    </row>
    <row r="145" spans="1:68" s="274" customFormat="1" ht="60" customHeight="1" x14ac:dyDescent="0.15">
      <c r="A145" s="379">
        <v>122</v>
      </c>
      <c r="B145" s="226" t="s">
        <v>183</v>
      </c>
      <c r="C145" s="229" t="s">
        <v>809</v>
      </c>
      <c r="D145" s="228" t="s">
        <v>520</v>
      </c>
      <c r="E145" s="59">
        <v>1540447.6710000001</v>
      </c>
      <c r="F145" s="59">
        <v>1540447.6710000001</v>
      </c>
      <c r="G145" s="59">
        <v>1524197</v>
      </c>
      <c r="H145" s="59" t="s">
        <v>1083</v>
      </c>
      <c r="I145" s="238" t="s">
        <v>650</v>
      </c>
      <c r="J145" s="241" t="s">
        <v>1224</v>
      </c>
      <c r="K145" s="59">
        <v>1528404</v>
      </c>
      <c r="L145" s="59">
        <v>1516335</v>
      </c>
      <c r="M145" s="59">
        <f>L145-K145</f>
        <v>-12069</v>
      </c>
      <c r="N145" s="59"/>
      <c r="O145" s="242" t="s">
        <v>650</v>
      </c>
      <c r="P145" s="111"/>
      <c r="Q145" s="255"/>
      <c r="R145" s="255" t="s">
        <v>236</v>
      </c>
      <c r="S145" s="256" t="s">
        <v>295</v>
      </c>
      <c r="T145" s="257" t="s">
        <v>278</v>
      </c>
      <c r="U145" s="426">
        <v>127</v>
      </c>
      <c r="V145" s="258"/>
      <c r="W145" s="261" t="s">
        <v>693</v>
      </c>
      <c r="X145" s="227"/>
      <c r="Y145" s="227" t="s">
        <v>387</v>
      </c>
      <c r="Z145" s="260"/>
      <c r="AA145" s="437"/>
      <c r="AB145" s="5"/>
      <c r="AC145" s="436"/>
      <c r="AD145" s="435" t="s">
        <v>407</v>
      </c>
      <c r="AE145" s="436" t="s">
        <v>408</v>
      </c>
      <c r="AF145" s="437"/>
      <c r="AG145" s="9" t="str">
        <f t="shared" si="185"/>
        <v>初等中等教育局一般会計</v>
      </c>
      <c r="AH145" s="15"/>
      <c r="AI145" s="53" t="str">
        <f>IF(OR(AJ145="○",AS145="○"),"○","－")</f>
        <v>－</v>
      </c>
      <c r="AJ145" s="53" t="str">
        <f>IF(OR(AO145="○",AP145="○",AQ145="○",AT145="○",AV145="○"),"○","－")</f>
        <v>－</v>
      </c>
      <c r="AK145" s="53" t="str">
        <f>IF(OR(AO145="○",AP145="○",AQ145="○"),"○","－")</f>
        <v>－</v>
      </c>
      <c r="AL145" s="81"/>
      <c r="AM145" s="46" t="str">
        <f>IF(AB145="○","○","－")</f>
        <v>－</v>
      </c>
      <c r="AN145" s="81"/>
      <c r="AO145" s="46" t="str">
        <f>IF(AY145=41730,"○","-")</f>
        <v>-</v>
      </c>
      <c r="AP145" s="46" t="str">
        <f>IF(AZ145=42460,"○","-")</f>
        <v>-</v>
      </c>
      <c r="AQ145" s="46"/>
      <c r="AR145" s="46"/>
      <c r="AS145" s="46"/>
      <c r="AT145" s="46"/>
      <c r="AU145" s="46"/>
      <c r="AV145" s="46"/>
      <c r="AW145" s="46"/>
      <c r="AX145" s="173" t="s">
        <v>387</v>
      </c>
      <c r="AY145" s="10">
        <v>19450</v>
      </c>
      <c r="AZ145" s="173" t="s">
        <v>520</v>
      </c>
      <c r="BA145" s="426" t="str">
        <f t="shared" si="205"/>
        <v>未定</v>
      </c>
      <c r="BB145" s="173" t="str">
        <f t="shared" si="206"/>
        <v>○</v>
      </c>
      <c r="BC145" s="173" t="str">
        <f t="shared" si="196"/>
        <v/>
      </c>
      <c r="BD145" s="173" t="str">
        <f t="shared" si="193"/>
        <v>○</v>
      </c>
      <c r="BE145" s="1"/>
      <c r="BF145" s="46">
        <v>1</v>
      </c>
      <c r="BG145" s="115" t="s">
        <v>556</v>
      </c>
      <c r="BH145" s="173"/>
      <c r="BI145" s="118"/>
      <c r="BJ145" s="61"/>
      <c r="BK145" s="173"/>
      <c r="BL145" s="3"/>
      <c r="BM145" s="105"/>
      <c r="BN145" s="111"/>
      <c r="BO145" s="3"/>
      <c r="BP145" s="3"/>
    </row>
    <row r="146" spans="1:68" s="273" customFormat="1" ht="21" customHeight="1" x14ac:dyDescent="0.15">
      <c r="A146" s="380" t="s">
        <v>622</v>
      </c>
      <c r="B146" s="230"/>
      <c r="C146" s="505"/>
      <c r="D146" s="506"/>
      <c r="E146" s="88"/>
      <c r="F146" s="91"/>
      <c r="G146" s="90"/>
      <c r="H146" s="90"/>
      <c r="I146" s="243"/>
      <c r="J146" s="90"/>
      <c r="K146" s="88"/>
      <c r="L146" s="89"/>
      <c r="M146" s="89"/>
      <c r="N146" s="90"/>
      <c r="O146" s="245"/>
      <c r="P146" s="110"/>
      <c r="Q146" s="263"/>
      <c r="R146" s="230"/>
      <c r="S146" s="264"/>
      <c r="T146" s="265"/>
      <c r="U146" s="414"/>
      <c r="V146" s="266" t="str">
        <f t="shared" si="204"/>
        <v/>
      </c>
      <c r="W146" s="266"/>
      <c r="X146" s="266"/>
      <c r="Y146" s="266"/>
      <c r="Z146" s="267"/>
      <c r="AA146" s="38"/>
      <c r="AB146" s="92"/>
      <c r="AC146" s="93"/>
      <c r="AD146" s="92"/>
      <c r="AE146" s="93"/>
      <c r="AF146" s="28"/>
      <c r="AG146" s="9" t="str">
        <f t="shared" si="185"/>
        <v/>
      </c>
      <c r="AH146" s="15"/>
      <c r="AI146" s="94"/>
      <c r="AJ146" s="94"/>
      <c r="AK146" s="94"/>
      <c r="AL146" s="45"/>
      <c r="AM146" s="94"/>
      <c r="AN146" s="45"/>
      <c r="AO146" s="94"/>
      <c r="AP146" s="94"/>
      <c r="AQ146" s="94"/>
      <c r="AR146" s="94"/>
      <c r="AS146" s="94"/>
      <c r="AT146" s="94"/>
      <c r="AU146" s="94"/>
      <c r="AV146" s="94"/>
      <c r="AW146" s="94"/>
      <c r="AX146" s="95"/>
      <c r="AY146" s="507"/>
      <c r="AZ146" s="94"/>
      <c r="BA146" s="96"/>
      <c r="BB146" s="95"/>
      <c r="BC146" s="95"/>
      <c r="BD146" s="95"/>
      <c r="BE146" s="104"/>
      <c r="BF146" s="46"/>
      <c r="BG146" s="115"/>
      <c r="BH146" s="116"/>
      <c r="BI146" s="117"/>
      <c r="BJ146" s="61"/>
      <c r="BK146" s="116"/>
      <c r="BL146" s="104"/>
      <c r="BM146" s="83"/>
      <c r="BN146" s="110"/>
      <c r="BO146" s="104"/>
      <c r="BP146" s="104"/>
    </row>
    <row r="147" spans="1:68" s="274" customFormat="1" ht="54" customHeight="1" x14ac:dyDescent="0.15">
      <c r="A147" s="379">
        <v>123</v>
      </c>
      <c r="B147" s="226" t="s">
        <v>225</v>
      </c>
      <c r="C147" s="229" t="s">
        <v>804</v>
      </c>
      <c r="D147" s="228" t="s">
        <v>520</v>
      </c>
      <c r="E147" s="59">
        <v>24.157</v>
      </c>
      <c r="F147" s="59">
        <v>24.157</v>
      </c>
      <c r="G147" s="59">
        <v>20</v>
      </c>
      <c r="H147" s="175" t="s">
        <v>1017</v>
      </c>
      <c r="I147" s="238" t="s">
        <v>650</v>
      </c>
      <c r="J147" s="241" t="s">
        <v>1370</v>
      </c>
      <c r="K147" s="59">
        <v>25.913</v>
      </c>
      <c r="L147" s="59">
        <v>41.94</v>
      </c>
      <c r="M147" s="59">
        <f t="shared" ref="M147:M170" si="218">L147-K147</f>
        <v>16.026999999999997</v>
      </c>
      <c r="N147" s="62">
        <v>0</v>
      </c>
      <c r="O147" s="242" t="s">
        <v>650</v>
      </c>
      <c r="P147" s="111"/>
      <c r="Q147" s="255"/>
      <c r="R147" s="255" t="s">
        <v>169</v>
      </c>
      <c r="S147" s="256" t="s">
        <v>295</v>
      </c>
      <c r="T147" s="257" t="s">
        <v>227</v>
      </c>
      <c r="U147" s="426">
        <v>128</v>
      </c>
      <c r="V147" s="258" t="s">
        <v>407</v>
      </c>
      <c r="W147" s="261" t="s">
        <v>408</v>
      </c>
      <c r="X147" s="227" t="s">
        <v>387</v>
      </c>
      <c r="Y147" s="227"/>
      <c r="Z147" s="260"/>
      <c r="AA147" s="437"/>
      <c r="AB147" s="435" t="s">
        <v>406</v>
      </c>
      <c r="AC147" s="436"/>
      <c r="AD147" s="435" t="s">
        <v>406</v>
      </c>
      <c r="AE147" s="436"/>
      <c r="AF147" s="437"/>
      <c r="AG147" s="9" t="str">
        <f t="shared" si="185"/>
        <v>大臣官房文教施設企画部一般会計</v>
      </c>
      <c r="AH147" s="15"/>
      <c r="AI147" s="53" t="str">
        <f t="shared" ref="AI147:AI150" si="219">IF(OR(AJ147="○",AS147="○"),"○","－")</f>
        <v>－</v>
      </c>
      <c r="AJ147" s="53" t="str">
        <f t="shared" ref="AJ147:AJ150" si="220">IF(OR(AO147="○",AP147="○",AQ147="○",AT147="○",AV147="○"),"○","－")</f>
        <v>－</v>
      </c>
      <c r="AK147" s="53" t="str">
        <f t="shared" ref="AK147:AK150" si="221">IF(OR(AO147="○",AP147="○",AQ147="○"),"○","－")</f>
        <v>－</v>
      </c>
      <c r="AL147" s="81"/>
      <c r="AM147" s="46" t="str">
        <f t="shared" ref="AM147:AM150" si="222">IF(AB147="○","○","－")</f>
        <v>－</v>
      </c>
      <c r="AN147" s="81"/>
      <c r="AO147" s="46" t="str">
        <f t="shared" ref="AO147:AO150" si="223">IF(AY147=41730,"○","-")</f>
        <v>-</v>
      </c>
      <c r="AP147" s="46" t="str">
        <f t="shared" ref="AP147:AP150" si="224">IF(AZ147=42460,"○","-")</f>
        <v>-</v>
      </c>
      <c r="AQ147" s="46"/>
      <c r="AR147" s="46" t="s">
        <v>407</v>
      </c>
      <c r="AS147" s="46"/>
      <c r="AT147" s="46"/>
      <c r="AU147" s="46"/>
      <c r="AV147" s="46"/>
      <c r="AW147" s="46"/>
      <c r="AX147" s="173" t="s">
        <v>387</v>
      </c>
      <c r="AY147" s="10">
        <v>38078</v>
      </c>
      <c r="AZ147" s="173" t="s">
        <v>520</v>
      </c>
      <c r="BA147" s="426" t="str">
        <f t="shared" si="205"/>
        <v>未定</v>
      </c>
      <c r="BB147" s="173" t="str">
        <f t="shared" si="206"/>
        <v>○</v>
      </c>
      <c r="BC147" s="173" t="str">
        <f t="shared" si="196"/>
        <v/>
      </c>
      <c r="BD147" s="173" t="str">
        <f t="shared" si="193"/>
        <v/>
      </c>
      <c r="BE147" s="1"/>
      <c r="BF147" s="173">
        <v>1</v>
      </c>
      <c r="BG147" s="115" t="s">
        <v>557</v>
      </c>
      <c r="BH147" s="173"/>
      <c r="BI147" s="118"/>
      <c r="BJ147" s="61"/>
      <c r="BK147" s="173"/>
      <c r="BL147" s="3"/>
      <c r="BM147" s="105"/>
      <c r="BN147" s="111"/>
      <c r="BO147" s="3"/>
      <c r="BP147" s="3"/>
    </row>
    <row r="148" spans="1:68" s="274" customFormat="1" ht="65.25" customHeight="1" x14ac:dyDescent="0.15">
      <c r="A148" s="379">
        <v>124</v>
      </c>
      <c r="B148" s="226" t="s">
        <v>212</v>
      </c>
      <c r="C148" s="229" t="s">
        <v>804</v>
      </c>
      <c r="D148" s="228" t="s">
        <v>520</v>
      </c>
      <c r="E148" s="59">
        <v>7.1219999999999999</v>
      </c>
      <c r="F148" s="59">
        <v>7.1219999999999999</v>
      </c>
      <c r="G148" s="59">
        <v>6</v>
      </c>
      <c r="H148" s="175" t="s">
        <v>1018</v>
      </c>
      <c r="I148" s="238" t="s">
        <v>963</v>
      </c>
      <c r="J148" s="241" t="s">
        <v>1392</v>
      </c>
      <c r="K148" s="59">
        <v>4.6459999999999999</v>
      </c>
      <c r="L148" s="59">
        <v>4.5060000000000002</v>
      </c>
      <c r="M148" s="59">
        <f t="shared" si="218"/>
        <v>-0.13999999999999968</v>
      </c>
      <c r="N148" s="59">
        <v>0</v>
      </c>
      <c r="O148" s="242" t="s">
        <v>960</v>
      </c>
      <c r="P148" s="153" t="s">
        <v>1395</v>
      </c>
      <c r="Q148" s="255"/>
      <c r="R148" s="255" t="s">
        <v>169</v>
      </c>
      <c r="S148" s="256" t="s">
        <v>295</v>
      </c>
      <c r="T148" s="257" t="s">
        <v>174</v>
      </c>
      <c r="U148" s="426">
        <v>129</v>
      </c>
      <c r="V148" s="258" t="s">
        <v>407</v>
      </c>
      <c r="W148" s="261" t="s">
        <v>408</v>
      </c>
      <c r="X148" s="227" t="s">
        <v>387</v>
      </c>
      <c r="Y148" s="227"/>
      <c r="Z148" s="260"/>
      <c r="AA148" s="437"/>
      <c r="AB148" s="435" t="s">
        <v>406</v>
      </c>
      <c r="AC148" s="436"/>
      <c r="AD148" s="435" t="s">
        <v>406</v>
      </c>
      <c r="AE148" s="436"/>
      <c r="AF148" s="437"/>
      <c r="AG148" s="9" t="str">
        <f t="shared" si="185"/>
        <v>大臣官房文教施設企画部一般会計</v>
      </c>
      <c r="AH148" s="15"/>
      <c r="AI148" s="53" t="str">
        <f t="shared" si="219"/>
        <v>－</v>
      </c>
      <c r="AJ148" s="53" t="str">
        <f t="shared" si="220"/>
        <v>－</v>
      </c>
      <c r="AK148" s="53" t="str">
        <f t="shared" si="221"/>
        <v>－</v>
      </c>
      <c r="AL148" s="81"/>
      <c r="AM148" s="46" t="str">
        <f t="shared" si="222"/>
        <v>－</v>
      </c>
      <c r="AN148" s="81"/>
      <c r="AO148" s="46" t="str">
        <f t="shared" si="223"/>
        <v>-</v>
      </c>
      <c r="AP148" s="46" t="str">
        <f t="shared" si="224"/>
        <v>-</v>
      </c>
      <c r="AQ148" s="46"/>
      <c r="AR148" s="46" t="s">
        <v>407</v>
      </c>
      <c r="AS148" s="46"/>
      <c r="AT148" s="46"/>
      <c r="AU148" s="46"/>
      <c r="AV148" s="46"/>
      <c r="AW148" s="46"/>
      <c r="AX148" s="173" t="s">
        <v>387</v>
      </c>
      <c r="AY148" s="10">
        <v>38078</v>
      </c>
      <c r="AZ148" s="173" t="s">
        <v>520</v>
      </c>
      <c r="BA148" s="426" t="str">
        <f t="shared" si="205"/>
        <v>未定</v>
      </c>
      <c r="BB148" s="173" t="str">
        <f t="shared" si="206"/>
        <v>○</v>
      </c>
      <c r="BC148" s="173" t="str">
        <f t="shared" si="196"/>
        <v/>
      </c>
      <c r="BD148" s="173" t="str">
        <f t="shared" si="193"/>
        <v/>
      </c>
      <c r="BE148" s="1"/>
      <c r="BF148" s="173">
        <v>1</v>
      </c>
      <c r="BG148" s="115" t="s">
        <v>557</v>
      </c>
      <c r="BH148" s="173"/>
      <c r="BI148" s="118"/>
      <c r="BJ148" s="61"/>
      <c r="BK148" s="173"/>
      <c r="BL148" s="3"/>
      <c r="BM148" s="105"/>
      <c r="BN148" s="153"/>
      <c r="BO148" s="3"/>
      <c r="BP148" s="3"/>
    </row>
    <row r="149" spans="1:68" s="274" customFormat="1" ht="160.5" customHeight="1" x14ac:dyDescent="0.15">
      <c r="A149" s="379">
        <v>125</v>
      </c>
      <c r="B149" s="226" t="s">
        <v>989</v>
      </c>
      <c r="C149" s="229" t="s">
        <v>804</v>
      </c>
      <c r="D149" s="228" t="s">
        <v>520</v>
      </c>
      <c r="E149" s="59">
        <v>68090</v>
      </c>
      <c r="F149" s="62">
        <v>142749</v>
      </c>
      <c r="G149" s="62">
        <v>142534</v>
      </c>
      <c r="H149" s="402" t="s">
        <v>1019</v>
      </c>
      <c r="I149" s="238" t="s">
        <v>963</v>
      </c>
      <c r="J149" s="241" t="s">
        <v>1396</v>
      </c>
      <c r="K149" s="59">
        <f>46283.667+1152.748+1253.585</f>
        <v>48690</v>
      </c>
      <c r="L149" s="59">
        <v>63540.572</v>
      </c>
      <c r="M149" s="59">
        <f t="shared" si="218"/>
        <v>14850.572</v>
      </c>
      <c r="N149" s="62">
        <v>0</v>
      </c>
      <c r="O149" s="242" t="s">
        <v>960</v>
      </c>
      <c r="P149" s="405" t="s">
        <v>1397</v>
      </c>
      <c r="Q149" s="255"/>
      <c r="R149" s="255" t="s">
        <v>169</v>
      </c>
      <c r="S149" s="256" t="s">
        <v>295</v>
      </c>
      <c r="T149" s="257" t="s">
        <v>990</v>
      </c>
      <c r="U149" s="413" t="s">
        <v>991</v>
      </c>
      <c r="V149" s="258" t="s">
        <v>407</v>
      </c>
      <c r="W149" s="261" t="s">
        <v>408</v>
      </c>
      <c r="X149" s="227"/>
      <c r="Y149" s="227" t="s">
        <v>889</v>
      </c>
      <c r="Z149" s="260"/>
      <c r="AA149" s="437"/>
      <c r="AB149" s="435" t="s">
        <v>406</v>
      </c>
      <c r="AC149" s="436"/>
      <c r="AD149" s="435" t="s">
        <v>406</v>
      </c>
      <c r="AE149" s="436"/>
      <c r="AF149" s="437"/>
      <c r="AG149" s="9" t="str">
        <f t="shared" si="185"/>
        <v>大臣官房文教施設企画部一般会計</v>
      </c>
      <c r="AH149" s="9" t="s">
        <v>707</v>
      </c>
      <c r="AI149" s="53" t="str">
        <f t="shared" si="219"/>
        <v>－</v>
      </c>
      <c r="AJ149" s="53" t="str">
        <f t="shared" si="220"/>
        <v>－</v>
      </c>
      <c r="AK149" s="53" t="str">
        <f t="shared" si="221"/>
        <v>－</v>
      </c>
      <c r="AL149" s="81"/>
      <c r="AM149" s="46" t="str">
        <f t="shared" si="222"/>
        <v>－</v>
      </c>
      <c r="AN149" s="81"/>
      <c r="AO149" s="46" t="str">
        <f t="shared" si="223"/>
        <v>-</v>
      </c>
      <c r="AP149" s="46" t="str">
        <f t="shared" si="224"/>
        <v>-</v>
      </c>
      <c r="AQ149" s="46"/>
      <c r="AR149" s="46" t="s">
        <v>407</v>
      </c>
      <c r="AS149" s="46"/>
      <c r="AT149" s="46"/>
      <c r="AU149" s="46"/>
      <c r="AV149" s="46"/>
      <c r="AW149" s="46"/>
      <c r="AX149" s="173" t="s">
        <v>889</v>
      </c>
      <c r="AY149" s="10">
        <v>38078</v>
      </c>
      <c r="AZ149" s="173" t="s">
        <v>520</v>
      </c>
      <c r="BA149" s="426" t="str">
        <f t="shared" si="205"/>
        <v>未定</v>
      </c>
      <c r="BB149" s="173" t="str">
        <f>IF(AND(AZ149="未定",OR(V149="○",AB149="○",AD149="○")),"○","")</f>
        <v>○</v>
      </c>
      <c r="BC149" s="173" t="str">
        <f>IF(AND(AZ149="未定",AB149="○"),"○","")</f>
        <v/>
      </c>
      <c r="BD149" s="173" t="str">
        <f t="shared" si="193"/>
        <v/>
      </c>
      <c r="BE149" s="1"/>
      <c r="BF149" s="173">
        <v>1</v>
      </c>
      <c r="BG149" s="115" t="s">
        <v>893</v>
      </c>
      <c r="BH149" s="173"/>
      <c r="BI149" s="118"/>
      <c r="BJ149" s="61"/>
      <c r="BK149" s="173"/>
      <c r="BL149" s="3"/>
      <c r="BM149" s="105"/>
      <c r="BN149" s="111"/>
      <c r="BO149" s="3"/>
      <c r="BP149" s="3"/>
    </row>
    <row r="150" spans="1:68" s="286" customFormat="1" ht="124.5" customHeight="1" x14ac:dyDescent="0.15">
      <c r="A150" s="379">
        <v>126</v>
      </c>
      <c r="B150" s="226" t="s">
        <v>1626</v>
      </c>
      <c r="C150" s="229" t="s">
        <v>788</v>
      </c>
      <c r="D150" s="228" t="s">
        <v>520</v>
      </c>
      <c r="E150" s="59">
        <v>3389.46</v>
      </c>
      <c r="F150" s="62">
        <v>10989</v>
      </c>
      <c r="G150" s="62">
        <v>10955</v>
      </c>
      <c r="H150" s="403" t="s">
        <v>1019</v>
      </c>
      <c r="I150" s="279" t="s">
        <v>963</v>
      </c>
      <c r="J150" s="280" t="s">
        <v>1396</v>
      </c>
      <c r="K150" s="59">
        <f>2642.42+1126.82</f>
        <v>3769.24</v>
      </c>
      <c r="L150" s="59">
        <v>0</v>
      </c>
      <c r="M150" s="59">
        <f t="shared" si="218"/>
        <v>-3769.24</v>
      </c>
      <c r="N150" s="62">
        <v>0</v>
      </c>
      <c r="O150" s="281" t="s">
        <v>960</v>
      </c>
      <c r="P150" s="411" t="s">
        <v>1398</v>
      </c>
      <c r="Q150" s="255"/>
      <c r="R150" s="255" t="s">
        <v>169</v>
      </c>
      <c r="S150" s="256" t="s">
        <v>320</v>
      </c>
      <c r="T150" s="257" t="s">
        <v>1624</v>
      </c>
      <c r="U150" s="413" t="s">
        <v>1625</v>
      </c>
      <c r="V150" s="258" t="s">
        <v>407</v>
      </c>
      <c r="W150" s="283" t="s">
        <v>408</v>
      </c>
      <c r="X150" s="284"/>
      <c r="Y150" s="227" t="s">
        <v>889</v>
      </c>
      <c r="Z150" s="285"/>
      <c r="AA150" s="437"/>
      <c r="AB150" s="435" t="s">
        <v>406</v>
      </c>
      <c r="AC150" s="436"/>
      <c r="AD150" s="435" t="s">
        <v>406</v>
      </c>
      <c r="AE150" s="436"/>
      <c r="AF150" s="437"/>
      <c r="AG150" s="9" t="str">
        <f t="shared" si="185"/>
        <v>大臣官房文教施設企画部東日本大震災復興特別会計</v>
      </c>
      <c r="AH150" s="9" t="s">
        <v>702</v>
      </c>
      <c r="AI150" s="53" t="str">
        <f t="shared" si="219"/>
        <v>－</v>
      </c>
      <c r="AJ150" s="53" t="str">
        <f t="shared" si="220"/>
        <v>－</v>
      </c>
      <c r="AK150" s="53" t="str">
        <f t="shared" si="221"/>
        <v>－</v>
      </c>
      <c r="AL150" s="81"/>
      <c r="AM150" s="46" t="str">
        <f t="shared" si="222"/>
        <v>－</v>
      </c>
      <c r="AN150" s="81"/>
      <c r="AO150" s="46" t="str">
        <f t="shared" si="223"/>
        <v>-</v>
      </c>
      <c r="AP150" s="46" t="str">
        <f t="shared" si="224"/>
        <v>-</v>
      </c>
      <c r="AQ150" s="46"/>
      <c r="AR150" s="46" t="s">
        <v>407</v>
      </c>
      <c r="AS150" s="46"/>
      <c r="AT150" s="46"/>
      <c r="AU150" s="46"/>
      <c r="AV150" s="46"/>
      <c r="AW150" s="46"/>
      <c r="AX150" s="173"/>
      <c r="AY150" s="10">
        <v>40634</v>
      </c>
      <c r="AZ150" s="173" t="s">
        <v>520</v>
      </c>
      <c r="BA150" s="426" t="str">
        <f t="shared" si="205"/>
        <v>未定</v>
      </c>
      <c r="BB150" s="173" t="str">
        <f t="shared" ref="BB150" si="225">IF(AND(AZ150="未定",OR(V150="○",AB150="○",AD150="○")),"○","")</f>
        <v>○</v>
      </c>
      <c r="BC150" s="173" t="str">
        <f>IF(AND(AZ150="未定",AB150="○"),"○","")</f>
        <v/>
      </c>
      <c r="BD150" s="173" t="str">
        <f t="shared" si="193"/>
        <v/>
      </c>
      <c r="BE150" s="1"/>
      <c r="BF150" s="173">
        <v>1</v>
      </c>
      <c r="BG150" s="115" t="s">
        <v>893</v>
      </c>
      <c r="BH150" s="173"/>
      <c r="BI150" s="118"/>
      <c r="BJ150" s="61"/>
      <c r="BK150" s="173"/>
      <c r="BL150" s="3"/>
      <c r="BM150" s="476"/>
      <c r="BN150" s="477"/>
      <c r="BO150" s="3"/>
      <c r="BP150" s="3"/>
    </row>
    <row r="151" spans="1:68" s="274" customFormat="1" ht="105.75" customHeight="1" x14ac:dyDescent="0.15">
      <c r="A151" s="379">
        <v>127</v>
      </c>
      <c r="B151" s="226" t="s">
        <v>907</v>
      </c>
      <c r="C151" s="229" t="s">
        <v>782</v>
      </c>
      <c r="D151" s="228" t="s">
        <v>520</v>
      </c>
      <c r="E151" s="59">
        <v>79.459999999999994</v>
      </c>
      <c r="F151" s="59">
        <v>79.459999999999994</v>
      </c>
      <c r="G151" s="59">
        <v>66</v>
      </c>
      <c r="H151" s="404" t="s">
        <v>1020</v>
      </c>
      <c r="I151" s="238" t="s">
        <v>963</v>
      </c>
      <c r="J151" s="241" t="s">
        <v>1349</v>
      </c>
      <c r="K151" s="59">
        <f>31.155+11.623+4.737+14.376+3.855+10.209</f>
        <v>75.954999999999998</v>
      </c>
      <c r="L151" s="59">
        <v>79.293999999999997</v>
      </c>
      <c r="M151" s="59">
        <f t="shared" si="218"/>
        <v>3.3389999999999986</v>
      </c>
      <c r="N151" s="59"/>
      <c r="O151" s="242" t="s">
        <v>960</v>
      </c>
      <c r="P151" s="153" t="s">
        <v>1350</v>
      </c>
      <c r="Q151" s="255"/>
      <c r="R151" s="255" t="s">
        <v>78</v>
      </c>
      <c r="S151" s="256" t="s">
        <v>295</v>
      </c>
      <c r="T151" s="257" t="s">
        <v>227</v>
      </c>
      <c r="U151" s="426">
        <v>135</v>
      </c>
      <c r="V151" s="258" t="s">
        <v>407</v>
      </c>
      <c r="W151" s="261" t="s">
        <v>408</v>
      </c>
      <c r="X151" s="227"/>
      <c r="Y151" s="227"/>
      <c r="Z151" s="260"/>
      <c r="AA151" s="437"/>
      <c r="AB151" s="435" t="s">
        <v>406</v>
      </c>
      <c r="AC151" s="436"/>
      <c r="AD151" s="435" t="s">
        <v>406</v>
      </c>
      <c r="AE151" s="436"/>
      <c r="AF151" s="437"/>
      <c r="AG151" s="9" t="str">
        <f t="shared" si="185"/>
        <v>高等教育局一般会計</v>
      </c>
      <c r="AH151" s="15"/>
      <c r="AI151" s="53" t="str">
        <f t="shared" ref="AI151:AI172" si="226">IF(OR(AJ151="○",AS151="○"),"○","－")</f>
        <v>－</v>
      </c>
      <c r="AJ151" s="53" t="str">
        <f t="shared" ref="AJ151:AJ172" si="227">IF(OR(AO151="○",AP151="○",AQ151="○",AT151="○",AV151="○"),"○","－")</f>
        <v>－</v>
      </c>
      <c r="AK151" s="53" t="str">
        <f t="shared" ref="AK151:AK172" si="228">IF(OR(AO151="○",AP151="○",AQ151="○"),"○","－")</f>
        <v>－</v>
      </c>
      <c r="AL151" s="81"/>
      <c r="AM151" s="46" t="str">
        <f t="shared" ref="AM151:AM172" si="229">IF(AB151="○","○","－")</f>
        <v>－</v>
      </c>
      <c r="AN151" s="81"/>
      <c r="AO151" s="46" t="str">
        <f t="shared" ref="AO151:AO172" si="230">IF(AY151=41730,"○","-")</f>
        <v>-</v>
      </c>
      <c r="AP151" s="46" t="str">
        <f t="shared" ref="AP151:AP172" si="231">IF(AZ151=42460,"○","-")</f>
        <v>-</v>
      </c>
      <c r="AQ151" s="46"/>
      <c r="AR151" s="46" t="s">
        <v>407</v>
      </c>
      <c r="AS151" s="46"/>
      <c r="AT151" s="46"/>
      <c r="AU151" s="46"/>
      <c r="AV151" s="46"/>
      <c r="AW151" s="46"/>
      <c r="AX151" s="173" t="s">
        <v>387</v>
      </c>
      <c r="AY151" s="10">
        <v>36982</v>
      </c>
      <c r="AZ151" s="173" t="s">
        <v>520</v>
      </c>
      <c r="BA151" s="426" t="str">
        <f t="shared" si="205"/>
        <v>未定</v>
      </c>
      <c r="BB151" s="173" t="str">
        <f t="shared" si="206"/>
        <v>○</v>
      </c>
      <c r="BC151" s="173" t="str">
        <f t="shared" ref="BC151:BC177" si="232">IF(AND(AZ151="未定",AB151="○"),"○","")</f>
        <v/>
      </c>
      <c r="BD151" s="173" t="str">
        <f t="shared" si="193"/>
        <v/>
      </c>
      <c r="BE151" s="1"/>
      <c r="BF151" s="173">
        <v>1</v>
      </c>
      <c r="BG151" s="115" t="s">
        <v>557</v>
      </c>
      <c r="BH151" s="173"/>
      <c r="BI151" s="118"/>
      <c r="BJ151" s="61"/>
      <c r="BK151" s="173"/>
      <c r="BL151" s="3"/>
      <c r="BM151" s="105"/>
      <c r="BN151" s="153"/>
      <c r="BO151" s="3"/>
      <c r="BP151" s="3"/>
    </row>
    <row r="152" spans="1:68" s="274" customFormat="1" ht="74.25" customHeight="1" x14ac:dyDescent="0.15">
      <c r="A152" s="379">
        <v>128</v>
      </c>
      <c r="B152" s="226" t="s">
        <v>1443</v>
      </c>
      <c r="C152" s="229" t="s">
        <v>792</v>
      </c>
      <c r="D152" s="228" t="s">
        <v>520</v>
      </c>
      <c r="E152" s="59">
        <v>3919.48</v>
      </c>
      <c r="F152" s="59">
        <v>3919.48</v>
      </c>
      <c r="G152" s="59">
        <v>3917</v>
      </c>
      <c r="H152" s="175" t="s">
        <v>1021</v>
      </c>
      <c r="I152" s="238" t="s">
        <v>963</v>
      </c>
      <c r="J152" s="241" t="s">
        <v>1351</v>
      </c>
      <c r="K152" s="59">
        <v>3209.712</v>
      </c>
      <c r="L152" s="59">
        <v>3209.6509999999998</v>
      </c>
      <c r="M152" s="59">
        <f t="shared" si="218"/>
        <v>-6.1000000000149157E-2</v>
      </c>
      <c r="N152" s="62"/>
      <c r="O152" s="242" t="s">
        <v>960</v>
      </c>
      <c r="P152" s="153" t="s">
        <v>1526</v>
      </c>
      <c r="Q152" s="255"/>
      <c r="R152" s="255" t="s">
        <v>78</v>
      </c>
      <c r="S152" s="256" t="s">
        <v>295</v>
      </c>
      <c r="T152" s="257" t="s">
        <v>61</v>
      </c>
      <c r="U152" s="426">
        <v>136</v>
      </c>
      <c r="V152" s="258" t="s">
        <v>407</v>
      </c>
      <c r="W152" s="261" t="s">
        <v>408</v>
      </c>
      <c r="X152" s="227"/>
      <c r="Y152" s="227" t="s">
        <v>387</v>
      </c>
      <c r="Z152" s="260"/>
      <c r="AA152" s="437"/>
      <c r="AB152" s="435" t="s">
        <v>406</v>
      </c>
      <c r="AC152" s="436"/>
      <c r="AD152" s="435" t="s">
        <v>406</v>
      </c>
      <c r="AE152" s="436"/>
      <c r="AF152" s="437"/>
      <c r="AG152" s="9" t="str">
        <f t="shared" si="185"/>
        <v>高等教育局一般会計</v>
      </c>
      <c r="AH152" s="15"/>
      <c r="AI152" s="53" t="str">
        <f t="shared" si="226"/>
        <v>－</v>
      </c>
      <c r="AJ152" s="53" t="str">
        <f t="shared" si="227"/>
        <v>－</v>
      </c>
      <c r="AK152" s="53" t="str">
        <f t="shared" si="228"/>
        <v>－</v>
      </c>
      <c r="AL152" s="81"/>
      <c r="AM152" s="46" t="str">
        <f t="shared" si="229"/>
        <v>－</v>
      </c>
      <c r="AN152" s="81"/>
      <c r="AO152" s="46" t="str">
        <f t="shared" si="230"/>
        <v>-</v>
      </c>
      <c r="AP152" s="46" t="str">
        <f t="shared" si="231"/>
        <v>-</v>
      </c>
      <c r="AQ152" s="46"/>
      <c r="AR152" s="46" t="s">
        <v>407</v>
      </c>
      <c r="AS152" s="46"/>
      <c r="AT152" s="46"/>
      <c r="AU152" s="46"/>
      <c r="AV152" s="46"/>
      <c r="AW152" s="46"/>
      <c r="AX152" s="173"/>
      <c r="AY152" s="10">
        <v>41000</v>
      </c>
      <c r="AZ152" s="173" t="s">
        <v>520</v>
      </c>
      <c r="BA152" s="426" t="str">
        <f t="shared" si="205"/>
        <v>未定</v>
      </c>
      <c r="BB152" s="173" t="str">
        <f t="shared" si="206"/>
        <v>○</v>
      </c>
      <c r="BC152" s="173" t="str">
        <f t="shared" si="232"/>
        <v/>
      </c>
      <c r="BD152" s="173" t="str">
        <f t="shared" si="193"/>
        <v/>
      </c>
      <c r="BE152" s="1"/>
      <c r="BF152" s="173">
        <v>1</v>
      </c>
      <c r="BG152" s="115" t="s">
        <v>557</v>
      </c>
      <c r="BH152" s="173"/>
      <c r="BI152" s="118"/>
      <c r="BJ152" s="61"/>
      <c r="BK152" s="173"/>
      <c r="BL152" s="3"/>
      <c r="BM152" s="105"/>
      <c r="BN152" s="153"/>
      <c r="BO152" s="3"/>
      <c r="BP152" s="3"/>
    </row>
    <row r="153" spans="1:68" s="274" customFormat="1" ht="74.25" customHeight="1" x14ac:dyDescent="0.15">
      <c r="A153" s="379">
        <v>129</v>
      </c>
      <c r="B153" s="226" t="s">
        <v>510</v>
      </c>
      <c r="C153" s="229" t="s">
        <v>794</v>
      </c>
      <c r="D153" s="228" t="s">
        <v>520</v>
      </c>
      <c r="E153" s="59">
        <v>1473.5250000000001</v>
      </c>
      <c r="F153" s="59">
        <v>1473.5250000000001</v>
      </c>
      <c r="G153" s="62">
        <v>1467</v>
      </c>
      <c r="H153" s="402" t="s">
        <v>1022</v>
      </c>
      <c r="I153" s="238" t="s">
        <v>963</v>
      </c>
      <c r="J153" s="241" t="s">
        <v>1351</v>
      </c>
      <c r="K153" s="59">
        <v>1048.3330000000001</v>
      </c>
      <c r="L153" s="59">
        <v>1128.069</v>
      </c>
      <c r="M153" s="59">
        <f t="shared" si="218"/>
        <v>79.735999999999876</v>
      </c>
      <c r="N153" s="62"/>
      <c r="O153" s="242" t="s">
        <v>960</v>
      </c>
      <c r="P153" s="153" t="s">
        <v>1526</v>
      </c>
      <c r="Q153" s="255"/>
      <c r="R153" s="255" t="s">
        <v>78</v>
      </c>
      <c r="S153" s="256" t="s">
        <v>295</v>
      </c>
      <c r="T153" s="257" t="s">
        <v>227</v>
      </c>
      <c r="U153" s="426">
        <v>137</v>
      </c>
      <c r="V153" s="258" t="s">
        <v>407</v>
      </c>
      <c r="W153" s="261" t="s">
        <v>408</v>
      </c>
      <c r="X153" s="227"/>
      <c r="Y153" s="227" t="s">
        <v>387</v>
      </c>
      <c r="Z153" s="260"/>
      <c r="AA153" s="437"/>
      <c r="AB153" s="435" t="s">
        <v>406</v>
      </c>
      <c r="AC153" s="436"/>
      <c r="AD153" s="435" t="s">
        <v>406</v>
      </c>
      <c r="AE153" s="436"/>
      <c r="AF153" s="437"/>
      <c r="AG153" s="9" t="str">
        <f t="shared" si="185"/>
        <v>高等教育局一般会計</v>
      </c>
      <c r="AH153" s="15"/>
      <c r="AI153" s="53" t="str">
        <f t="shared" si="226"/>
        <v>－</v>
      </c>
      <c r="AJ153" s="53" t="str">
        <f t="shared" si="227"/>
        <v>－</v>
      </c>
      <c r="AK153" s="53" t="str">
        <f t="shared" si="228"/>
        <v>－</v>
      </c>
      <c r="AL153" s="81"/>
      <c r="AM153" s="46" t="str">
        <f t="shared" si="229"/>
        <v>－</v>
      </c>
      <c r="AN153" s="81"/>
      <c r="AO153" s="46" t="str">
        <f t="shared" si="230"/>
        <v>-</v>
      </c>
      <c r="AP153" s="46" t="str">
        <f t="shared" si="231"/>
        <v>-</v>
      </c>
      <c r="AQ153" s="46"/>
      <c r="AR153" s="46" t="s">
        <v>407</v>
      </c>
      <c r="AS153" s="46"/>
      <c r="AT153" s="46"/>
      <c r="AU153" s="46"/>
      <c r="AV153" s="46"/>
      <c r="AW153" s="46"/>
      <c r="AX153" s="173" t="s">
        <v>387</v>
      </c>
      <c r="AY153" s="10">
        <v>39904</v>
      </c>
      <c r="AZ153" s="173" t="s">
        <v>520</v>
      </c>
      <c r="BA153" s="426" t="str">
        <f t="shared" si="205"/>
        <v>未定</v>
      </c>
      <c r="BB153" s="173" t="str">
        <f t="shared" si="206"/>
        <v>○</v>
      </c>
      <c r="BC153" s="173" t="str">
        <f t="shared" si="232"/>
        <v/>
      </c>
      <c r="BD153" s="173" t="str">
        <f t="shared" si="193"/>
        <v/>
      </c>
      <c r="BE153" s="1"/>
      <c r="BF153" s="173">
        <v>1</v>
      </c>
      <c r="BG153" s="115" t="s">
        <v>557</v>
      </c>
      <c r="BH153" s="173"/>
      <c r="BI153" s="118"/>
      <c r="BJ153" s="61"/>
      <c r="BK153" s="173"/>
      <c r="BL153" s="1"/>
      <c r="BM153" s="105"/>
      <c r="BN153" s="153"/>
      <c r="BO153" s="1"/>
      <c r="BP153" s="1"/>
    </row>
    <row r="154" spans="1:68" s="274" customFormat="1" ht="74.25" customHeight="1" x14ac:dyDescent="0.15">
      <c r="A154" s="379">
        <v>130</v>
      </c>
      <c r="B154" s="226" t="s">
        <v>1444</v>
      </c>
      <c r="C154" s="229" t="s">
        <v>790</v>
      </c>
      <c r="D154" s="228" t="s">
        <v>520</v>
      </c>
      <c r="E154" s="59">
        <v>112.968</v>
      </c>
      <c r="F154" s="59">
        <v>112.968</v>
      </c>
      <c r="G154" s="59">
        <v>94</v>
      </c>
      <c r="H154" s="175" t="s">
        <v>1023</v>
      </c>
      <c r="I154" s="238" t="s">
        <v>963</v>
      </c>
      <c r="J154" s="241" t="s">
        <v>1349</v>
      </c>
      <c r="K154" s="59">
        <v>85.334999999999994</v>
      </c>
      <c r="L154" s="59">
        <v>85.328000000000003</v>
      </c>
      <c r="M154" s="59">
        <f t="shared" si="218"/>
        <v>-6.9999999999907914E-3</v>
      </c>
      <c r="N154" s="62"/>
      <c r="O154" s="242" t="s">
        <v>960</v>
      </c>
      <c r="P154" s="153" t="s">
        <v>1352</v>
      </c>
      <c r="Q154" s="255"/>
      <c r="R154" s="255" t="s">
        <v>78</v>
      </c>
      <c r="S154" s="256" t="s">
        <v>295</v>
      </c>
      <c r="T154" s="257" t="s">
        <v>227</v>
      </c>
      <c r="U154" s="426">
        <v>138</v>
      </c>
      <c r="V154" s="258" t="s">
        <v>407</v>
      </c>
      <c r="W154" s="261" t="s">
        <v>408</v>
      </c>
      <c r="X154" s="227" t="s">
        <v>387</v>
      </c>
      <c r="Y154" s="227"/>
      <c r="Z154" s="260"/>
      <c r="AA154" s="437"/>
      <c r="AB154" s="435" t="s">
        <v>406</v>
      </c>
      <c r="AC154" s="436"/>
      <c r="AD154" s="435" t="s">
        <v>406</v>
      </c>
      <c r="AE154" s="436"/>
      <c r="AF154" s="437"/>
      <c r="AG154" s="9" t="str">
        <f t="shared" si="185"/>
        <v>高等教育局一般会計</v>
      </c>
      <c r="AH154" s="15"/>
      <c r="AI154" s="53" t="str">
        <f t="shared" si="226"/>
        <v>－</v>
      </c>
      <c r="AJ154" s="53" t="str">
        <f t="shared" si="227"/>
        <v>－</v>
      </c>
      <c r="AK154" s="53" t="str">
        <f t="shared" si="228"/>
        <v>－</v>
      </c>
      <c r="AL154" s="81"/>
      <c r="AM154" s="46" t="str">
        <f t="shared" si="229"/>
        <v>－</v>
      </c>
      <c r="AN154" s="81"/>
      <c r="AO154" s="46" t="str">
        <f t="shared" si="230"/>
        <v>-</v>
      </c>
      <c r="AP154" s="46" t="str">
        <f t="shared" si="231"/>
        <v>-</v>
      </c>
      <c r="AQ154" s="46"/>
      <c r="AR154" s="46" t="s">
        <v>407</v>
      </c>
      <c r="AS154" s="46"/>
      <c r="AT154" s="46"/>
      <c r="AU154" s="46"/>
      <c r="AV154" s="46"/>
      <c r="AW154" s="46"/>
      <c r="AX154" s="173" t="s">
        <v>387</v>
      </c>
      <c r="AY154" s="10">
        <v>38443</v>
      </c>
      <c r="AZ154" s="173" t="s">
        <v>520</v>
      </c>
      <c r="BA154" s="426" t="str">
        <f t="shared" si="205"/>
        <v>未定</v>
      </c>
      <c r="BB154" s="173" t="str">
        <f t="shared" si="206"/>
        <v>○</v>
      </c>
      <c r="BC154" s="173" t="str">
        <f t="shared" si="232"/>
        <v/>
      </c>
      <c r="BD154" s="173" t="str">
        <f t="shared" si="193"/>
        <v/>
      </c>
      <c r="BE154" s="1"/>
      <c r="BF154" s="173">
        <v>1</v>
      </c>
      <c r="BG154" s="115" t="s">
        <v>557</v>
      </c>
      <c r="BH154" s="173"/>
      <c r="BI154" s="118"/>
      <c r="BJ154" s="61"/>
      <c r="BK154" s="173"/>
      <c r="BL154" s="1"/>
      <c r="BM154" s="105"/>
      <c r="BN154" s="153"/>
      <c r="BO154" s="1"/>
      <c r="BP154" s="1"/>
    </row>
    <row r="155" spans="1:68" s="274" customFormat="1" ht="54" customHeight="1" x14ac:dyDescent="0.15">
      <c r="A155" s="379">
        <v>131</v>
      </c>
      <c r="B155" s="226" t="s">
        <v>396</v>
      </c>
      <c r="C155" s="229" t="s">
        <v>788</v>
      </c>
      <c r="D155" s="228" t="s">
        <v>856</v>
      </c>
      <c r="E155" s="59">
        <v>18500.378000000001</v>
      </c>
      <c r="F155" s="59">
        <v>18538</v>
      </c>
      <c r="G155" s="59">
        <v>18515</v>
      </c>
      <c r="H155" s="59" t="s">
        <v>1083</v>
      </c>
      <c r="I155" s="238" t="s">
        <v>963</v>
      </c>
      <c r="J155" s="241" t="s">
        <v>1351</v>
      </c>
      <c r="K155" s="59">
        <v>17761.378000000001</v>
      </c>
      <c r="L155" s="59">
        <v>17761.297999999999</v>
      </c>
      <c r="M155" s="59">
        <f t="shared" si="218"/>
        <v>-8.000000000174623E-2</v>
      </c>
      <c r="N155" s="62"/>
      <c r="O155" s="242" t="s">
        <v>960</v>
      </c>
      <c r="P155" s="153" t="s">
        <v>1353</v>
      </c>
      <c r="Q155" s="255"/>
      <c r="R155" s="255" t="s">
        <v>78</v>
      </c>
      <c r="S155" s="256" t="s">
        <v>295</v>
      </c>
      <c r="T155" s="257" t="s">
        <v>61</v>
      </c>
      <c r="U155" s="426">
        <v>139</v>
      </c>
      <c r="V155" s="258" t="str">
        <f t="shared" si="204"/>
        <v/>
      </c>
      <c r="W155" s="261"/>
      <c r="X155" s="227"/>
      <c r="Y155" s="227" t="s">
        <v>387</v>
      </c>
      <c r="Z155" s="260"/>
      <c r="AA155" s="437"/>
      <c r="AB155" s="435" t="s">
        <v>406</v>
      </c>
      <c r="AC155" s="436"/>
      <c r="AD155" s="435" t="s">
        <v>406</v>
      </c>
      <c r="AE155" s="436"/>
      <c r="AF155" s="437"/>
      <c r="AG155" s="9" t="str">
        <f t="shared" si="185"/>
        <v>高等教育局一般会計</v>
      </c>
      <c r="AH155" s="9" t="s">
        <v>706</v>
      </c>
      <c r="AI155" s="53" t="str">
        <f t="shared" si="226"/>
        <v>－</v>
      </c>
      <c r="AJ155" s="53" t="str">
        <f t="shared" si="227"/>
        <v>－</v>
      </c>
      <c r="AK155" s="53" t="str">
        <f t="shared" si="228"/>
        <v>－</v>
      </c>
      <c r="AL155" s="81"/>
      <c r="AM155" s="46" t="str">
        <f t="shared" si="229"/>
        <v>－</v>
      </c>
      <c r="AN155" s="81"/>
      <c r="AO155" s="46" t="str">
        <f t="shared" si="230"/>
        <v>-</v>
      </c>
      <c r="AP155" s="46" t="str">
        <f t="shared" si="231"/>
        <v>-</v>
      </c>
      <c r="AQ155" s="46"/>
      <c r="AR155" s="46" t="s">
        <v>407</v>
      </c>
      <c r="AS155" s="46"/>
      <c r="AT155" s="46"/>
      <c r="AU155" s="46"/>
      <c r="AV155" s="46"/>
      <c r="AW155" s="46"/>
      <c r="AX155" s="173"/>
      <c r="AY155" s="10">
        <v>40634</v>
      </c>
      <c r="AZ155" s="508">
        <v>43921</v>
      </c>
      <c r="BA155" s="426">
        <f t="shared" si="205"/>
        <v>9.0054794520547947</v>
      </c>
      <c r="BB155" s="173" t="str">
        <f t="shared" si="206"/>
        <v/>
      </c>
      <c r="BC155" s="173" t="str">
        <f t="shared" si="232"/>
        <v/>
      </c>
      <c r="BD155" s="173" t="str">
        <f t="shared" si="193"/>
        <v/>
      </c>
      <c r="BE155" s="1"/>
      <c r="BF155" s="173">
        <v>1</v>
      </c>
      <c r="BG155" s="115" t="s">
        <v>557</v>
      </c>
      <c r="BH155" s="173"/>
      <c r="BI155" s="118"/>
      <c r="BJ155" s="61"/>
      <c r="BK155" s="173"/>
      <c r="BL155" s="3"/>
      <c r="BM155" s="105"/>
      <c r="BN155" s="153"/>
      <c r="BO155" s="3"/>
      <c r="BP155" s="3"/>
    </row>
    <row r="156" spans="1:68" s="274" customFormat="1" ht="54" customHeight="1" x14ac:dyDescent="0.15">
      <c r="A156" s="379">
        <v>132</v>
      </c>
      <c r="B156" s="226" t="s">
        <v>315</v>
      </c>
      <c r="C156" s="229" t="s">
        <v>788</v>
      </c>
      <c r="D156" s="228" t="s">
        <v>520</v>
      </c>
      <c r="E156" s="59">
        <v>2786.5149999999999</v>
      </c>
      <c r="F156" s="59">
        <v>2872</v>
      </c>
      <c r="G156" s="59">
        <v>2872</v>
      </c>
      <c r="H156" s="59" t="s">
        <v>1083</v>
      </c>
      <c r="I156" s="238" t="s">
        <v>963</v>
      </c>
      <c r="J156" s="241" t="s">
        <v>1351</v>
      </c>
      <c r="K156" s="59">
        <v>2364.9749999999999</v>
      </c>
      <c r="L156" s="59">
        <v>2371.2280000000001</v>
      </c>
      <c r="M156" s="59">
        <f t="shared" si="218"/>
        <v>6.2530000000001564</v>
      </c>
      <c r="N156" s="62">
        <v>-973.28800000000001</v>
      </c>
      <c r="O156" s="242" t="s">
        <v>961</v>
      </c>
      <c r="P156" s="153" t="s">
        <v>1354</v>
      </c>
      <c r="Q156" s="255"/>
      <c r="R156" s="255" t="s">
        <v>78</v>
      </c>
      <c r="S156" s="256" t="s">
        <v>295</v>
      </c>
      <c r="T156" s="257" t="s">
        <v>208</v>
      </c>
      <c r="U156" s="426">
        <v>143</v>
      </c>
      <c r="V156" s="258"/>
      <c r="W156" s="261" t="s">
        <v>693</v>
      </c>
      <c r="X156" s="227"/>
      <c r="Y156" s="227" t="s">
        <v>387</v>
      </c>
      <c r="Z156" s="260"/>
      <c r="AA156" s="437"/>
      <c r="AB156" s="435" t="s">
        <v>406</v>
      </c>
      <c r="AC156" s="436"/>
      <c r="AD156" s="435" t="s">
        <v>407</v>
      </c>
      <c r="AE156" s="436" t="s">
        <v>594</v>
      </c>
      <c r="AF156" s="437"/>
      <c r="AG156" s="9" t="str">
        <f t="shared" si="185"/>
        <v>高等教育局一般会計</v>
      </c>
      <c r="AH156" s="15"/>
      <c r="AI156" s="53" t="str">
        <f t="shared" si="226"/>
        <v>－</v>
      </c>
      <c r="AJ156" s="53" t="str">
        <f t="shared" si="227"/>
        <v>－</v>
      </c>
      <c r="AK156" s="53" t="str">
        <f t="shared" si="228"/>
        <v>－</v>
      </c>
      <c r="AL156" s="81"/>
      <c r="AM156" s="46" t="str">
        <f t="shared" si="229"/>
        <v>－</v>
      </c>
      <c r="AN156" s="81"/>
      <c r="AO156" s="46" t="str">
        <f t="shared" si="230"/>
        <v>-</v>
      </c>
      <c r="AP156" s="46" t="str">
        <f t="shared" si="231"/>
        <v>-</v>
      </c>
      <c r="AQ156" s="46"/>
      <c r="AR156" s="46" t="s">
        <v>407</v>
      </c>
      <c r="AS156" s="46"/>
      <c r="AT156" s="46"/>
      <c r="AU156" s="46"/>
      <c r="AV156" s="46"/>
      <c r="AW156" s="46"/>
      <c r="AX156" s="173"/>
      <c r="AY156" s="10">
        <v>40634</v>
      </c>
      <c r="AZ156" s="173" t="s">
        <v>520</v>
      </c>
      <c r="BA156" s="426" t="str">
        <f t="shared" si="205"/>
        <v>未定</v>
      </c>
      <c r="BB156" s="173" t="str">
        <f t="shared" si="206"/>
        <v>○</v>
      </c>
      <c r="BC156" s="173" t="str">
        <f t="shared" si="232"/>
        <v/>
      </c>
      <c r="BD156" s="173" t="str">
        <f t="shared" si="193"/>
        <v>○</v>
      </c>
      <c r="BE156" s="1"/>
      <c r="BF156" s="173">
        <v>1</v>
      </c>
      <c r="BG156" s="115" t="s">
        <v>557</v>
      </c>
      <c r="BH156" s="173"/>
      <c r="BI156" s="118"/>
      <c r="BJ156" s="61"/>
      <c r="BK156" s="173"/>
      <c r="BL156" s="1"/>
      <c r="BM156" s="105"/>
      <c r="BN156" s="153"/>
      <c r="BO156" s="1"/>
      <c r="BP156" s="1"/>
    </row>
    <row r="157" spans="1:68" s="274" customFormat="1" ht="63.75" customHeight="1" x14ac:dyDescent="0.15">
      <c r="A157" s="379">
        <v>133</v>
      </c>
      <c r="B157" s="226" t="s">
        <v>36</v>
      </c>
      <c r="C157" s="229" t="s">
        <v>804</v>
      </c>
      <c r="D157" s="228" t="s">
        <v>520</v>
      </c>
      <c r="E157" s="59">
        <v>1250.145</v>
      </c>
      <c r="F157" s="59">
        <v>1250.145</v>
      </c>
      <c r="G157" s="59">
        <v>1250</v>
      </c>
      <c r="H157" s="175" t="s">
        <v>1024</v>
      </c>
      <c r="I157" s="238" t="s">
        <v>963</v>
      </c>
      <c r="J157" s="241" t="s">
        <v>1355</v>
      </c>
      <c r="K157" s="59">
        <v>1562.9939999999999</v>
      </c>
      <c r="L157" s="59">
        <v>2173.933</v>
      </c>
      <c r="M157" s="59">
        <f t="shared" si="218"/>
        <v>610.93900000000008</v>
      </c>
      <c r="N157" s="59">
        <v>-197.89400000000001</v>
      </c>
      <c r="O157" s="242" t="s">
        <v>961</v>
      </c>
      <c r="P157" s="153" t="s">
        <v>1356</v>
      </c>
      <c r="Q157" s="255"/>
      <c r="R157" s="255" t="s">
        <v>78</v>
      </c>
      <c r="S157" s="256" t="s">
        <v>295</v>
      </c>
      <c r="T157" s="257" t="s">
        <v>350</v>
      </c>
      <c r="U157" s="426">
        <v>144</v>
      </c>
      <c r="V157" s="258" t="s">
        <v>407</v>
      </c>
      <c r="W157" s="261" t="s">
        <v>408</v>
      </c>
      <c r="X157" s="227"/>
      <c r="Y157" s="227"/>
      <c r="Z157" s="260"/>
      <c r="AA157" s="437"/>
      <c r="AB157" s="435" t="s">
        <v>406</v>
      </c>
      <c r="AC157" s="436"/>
      <c r="AD157" s="435" t="s">
        <v>406</v>
      </c>
      <c r="AE157" s="436"/>
      <c r="AF157" s="437"/>
      <c r="AG157" s="9" t="str">
        <f t="shared" si="185"/>
        <v>高等教育局一般会計</v>
      </c>
      <c r="AH157" s="15"/>
      <c r="AI157" s="53" t="str">
        <f t="shared" si="226"/>
        <v>－</v>
      </c>
      <c r="AJ157" s="53" t="str">
        <f t="shared" si="227"/>
        <v>－</v>
      </c>
      <c r="AK157" s="53" t="str">
        <f t="shared" si="228"/>
        <v>－</v>
      </c>
      <c r="AL157" s="81"/>
      <c r="AM157" s="46" t="str">
        <f t="shared" si="229"/>
        <v>－</v>
      </c>
      <c r="AN157" s="81"/>
      <c r="AO157" s="46" t="str">
        <f t="shared" si="230"/>
        <v>-</v>
      </c>
      <c r="AP157" s="46" t="str">
        <f t="shared" si="231"/>
        <v>-</v>
      </c>
      <c r="AQ157" s="46"/>
      <c r="AR157" s="46" t="s">
        <v>407</v>
      </c>
      <c r="AS157" s="46"/>
      <c r="AT157" s="46"/>
      <c r="AU157" s="46"/>
      <c r="AV157" s="46"/>
      <c r="AW157" s="46"/>
      <c r="AX157" s="173" t="s">
        <v>387</v>
      </c>
      <c r="AY157" s="10">
        <v>38078</v>
      </c>
      <c r="AZ157" s="173" t="s">
        <v>520</v>
      </c>
      <c r="BA157" s="426" t="str">
        <f t="shared" si="205"/>
        <v>未定</v>
      </c>
      <c r="BB157" s="173" t="str">
        <f t="shared" si="206"/>
        <v>○</v>
      </c>
      <c r="BC157" s="173" t="str">
        <f t="shared" si="232"/>
        <v/>
      </c>
      <c r="BD157" s="173" t="str">
        <f t="shared" si="193"/>
        <v/>
      </c>
      <c r="BE157" s="1"/>
      <c r="BF157" s="173">
        <v>1</v>
      </c>
      <c r="BG157" s="115" t="s">
        <v>557</v>
      </c>
      <c r="BH157" s="173"/>
      <c r="BI157" s="118"/>
      <c r="BJ157" s="61"/>
      <c r="BK157" s="173"/>
      <c r="BL157" s="3"/>
      <c r="BM157" s="105"/>
      <c r="BN157" s="153"/>
      <c r="BO157" s="3"/>
      <c r="BP157" s="3"/>
    </row>
    <row r="158" spans="1:68" s="274" customFormat="1" ht="68.25" customHeight="1" x14ac:dyDescent="0.15">
      <c r="A158" s="379">
        <v>134</v>
      </c>
      <c r="B158" s="226" t="s">
        <v>351</v>
      </c>
      <c r="C158" s="229" t="s">
        <v>804</v>
      </c>
      <c r="D158" s="228" t="s">
        <v>520</v>
      </c>
      <c r="E158" s="59">
        <v>62134.18</v>
      </c>
      <c r="F158" s="59">
        <v>62134.18</v>
      </c>
      <c r="G158" s="59">
        <v>62134</v>
      </c>
      <c r="H158" s="59" t="s">
        <v>1083</v>
      </c>
      <c r="I158" s="238" t="s">
        <v>963</v>
      </c>
      <c r="J158" s="241" t="s">
        <v>1355</v>
      </c>
      <c r="K158" s="59">
        <v>62004.004000000001</v>
      </c>
      <c r="L158" s="59">
        <v>63035.701999999997</v>
      </c>
      <c r="M158" s="59">
        <f t="shared" si="218"/>
        <v>1031.6979999999967</v>
      </c>
      <c r="N158" s="59">
        <v>-479.80599999999998</v>
      </c>
      <c r="O158" s="242" t="s">
        <v>961</v>
      </c>
      <c r="P158" s="153" t="s">
        <v>1356</v>
      </c>
      <c r="Q158" s="255"/>
      <c r="R158" s="255" t="s">
        <v>78</v>
      </c>
      <c r="S158" s="256" t="s">
        <v>295</v>
      </c>
      <c r="T158" s="257" t="s">
        <v>274</v>
      </c>
      <c r="U158" s="426">
        <v>145</v>
      </c>
      <c r="V158" s="258"/>
      <c r="W158" s="261" t="s">
        <v>693</v>
      </c>
      <c r="X158" s="227"/>
      <c r="Y158" s="227"/>
      <c r="Z158" s="260"/>
      <c r="AA158" s="437"/>
      <c r="AB158" s="435" t="s">
        <v>406</v>
      </c>
      <c r="AC158" s="436"/>
      <c r="AD158" s="435" t="s">
        <v>407</v>
      </c>
      <c r="AE158" s="436" t="s">
        <v>408</v>
      </c>
      <c r="AF158" s="437"/>
      <c r="AG158" s="9" t="str">
        <f t="shared" si="185"/>
        <v>高等教育局一般会計</v>
      </c>
      <c r="AH158" s="15"/>
      <c r="AI158" s="53" t="str">
        <f t="shared" si="226"/>
        <v>－</v>
      </c>
      <c r="AJ158" s="53" t="str">
        <f t="shared" si="227"/>
        <v>－</v>
      </c>
      <c r="AK158" s="53" t="str">
        <f t="shared" si="228"/>
        <v>－</v>
      </c>
      <c r="AL158" s="81"/>
      <c r="AM158" s="46" t="str">
        <f t="shared" si="229"/>
        <v>－</v>
      </c>
      <c r="AN158" s="81"/>
      <c r="AO158" s="46" t="str">
        <f t="shared" si="230"/>
        <v>-</v>
      </c>
      <c r="AP158" s="46" t="str">
        <f t="shared" si="231"/>
        <v>-</v>
      </c>
      <c r="AQ158" s="46"/>
      <c r="AR158" s="46" t="s">
        <v>407</v>
      </c>
      <c r="AS158" s="46"/>
      <c r="AT158" s="46"/>
      <c r="AU158" s="46"/>
      <c r="AV158" s="46"/>
      <c r="AW158" s="46"/>
      <c r="AX158" s="173" t="s">
        <v>387</v>
      </c>
      <c r="AY158" s="10">
        <v>38078</v>
      </c>
      <c r="AZ158" s="173" t="s">
        <v>520</v>
      </c>
      <c r="BA158" s="426" t="str">
        <f t="shared" si="205"/>
        <v>未定</v>
      </c>
      <c r="BB158" s="173" t="str">
        <f t="shared" si="206"/>
        <v>○</v>
      </c>
      <c r="BC158" s="173" t="str">
        <f t="shared" si="232"/>
        <v/>
      </c>
      <c r="BD158" s="173" t="str">
        <f t="shared" si="193"/>
        <v>○</v>
      </c>
      <c r="BE158" s="1"/>
      <c r="BF158" s="173">
        <v>1</v>
      </c>
      <c r="BG158" s="115" t="s">
        <v>557</v>
      </c>
      <c r="BH158" s="173"/>
      <c r="BI158" s="118"/>
      <c r="BJ158" s="61"/>
      <c r="BK158" s="173"/>
      <c r="BL158" s="3"/>
      <c r="BM158" s="105"/>
      <c r="BN158" s="153"/>
      <c r="BO158" s="3"/>
      <c r="BP158" s="3"/>
    </row>
    <row r="159" spans="1:68" s="274" customFormat="1" ht="106.5" customHeight="1" x14ac:dyDescent="0.15">
      <c r="A159" s="379">
        <v>135</v>
      </c>
      <c r="B159" s="226" t="s">
        <v>172</v>
      </c>
      <c r="C159" s="229" t="s">
        <v>804</v>
      </c>
      <c r="D159" s="228" t="s">
        <v>520</v>
      </c>
      <c r="E159" s="59">
        <v>306.42399999999998</v>
      </c>
      <c r="F159" s="59">
        <v>306.42399999999998</v>
      </c>
      <c r="G159" s="59">
        <v>306</v>
      </c>
      <c r="H159" s="175" t="s">
        <v>1025</v>
      </c>
      <c r="I159" s="238" t="s">
        <v>963</v>
      </c>
      <c r="J159" s="241" t="s">
        <v>1355</v>
      </c>
      <c r="K159" s="59">
        <v>300.892</v>
      </c>
      <c r="L159" s="59">
        <v>0</v>
      </c>
      <c r="M159" s="59">
        <f t="shared" si="218"/>
        <v>-300.892</v>
      </c>
      <c r="N159" s="59"/>
      <c r="O159" s="242" t="s">
        <v>960</v>
      </c>
      <c r="P159" s="153" t="s">
        <v>1527</v>
      </c>
      <c r="Q159" s="255"/>
      <c r="R159" s="255" t="s">
        <v>78</v>
      </c>
      <c r="S159" s="256" t="s">
        <v>295</v>
      </c>
      <c r="T159" s="257" t="s">
        <v>132</v>
      </c>
      <c r="U159" s="426">
        <v>146</v>
      </c>
      <c r="V159" s="258" t="s">
        <v>407</v>
      </c>
      <c r="W159" s="261" t="s">
        <v>408</v>
      </c>
      <c r="X159" s="227"/>
      <c r="Y159" s="227"/>
      <c r="Z159" s="260"/>
      <c r="AA159" s="437"/>
      <c r="AB159" s="435" t="s">
        <v>406</v>
      </c>
      <c r="AC159" s="436"/>
      <c r="AD159" s="435" t="s">
        <v>406</v>
      </c>
      <c r="AE159" s="436"/>
      <c r="AF159" s="437"/>
      <c r="AG159" s="9" t="str">
        <f t="shared" si="185"/>
        <v>高等教育局一般会計</v>
      </c>
      <c r="AH159" s="15"/>
      <c r="AI159" s="53" t="str">
        <f t="shared" si="226"/>
        <v>－</v>
      </c>
      <c r="AJ159" s="53" t="str">
        <f t="shared" si="227"/>
        <v>－</v>
      </c>
      <c r="AK159" s="53" t="str">
        <f t="shared" si="228"/>
        <v>－</v>
      </c>
      <c r="AL159" s="81"/>
      <c r="AM159" s="46" t="str">
        <f t="shared" si="229"/>
        <v>－</v>
      </c>
      <c r="AN159" s="81"/>
      <c r="AO159" s="46" t="str">
        <f t="shared" si="230"/>
        <v>-</v>
      </c>
      <c r="AP159" s="46" t="str">
        <f t="shared" si="231"/>
        <v>-</v>
      </c>
      <c r="AQ159" s="46"/>
      <c r="AR159" s="46" t="s">
        <v>407</v>
      </c>
      <c r="AS159" s="46"/>
      <c r="AT159" s="46"/>
      <c r="AU159" s="46"/>
      <c r="AV159" s="46"/>
      <c r="AW159" s="46"/>
      <c r="AX159" s="173" t="s">
        <v>387</v>
      </c>
      <c r="AY159" s="10">
        <v>38078</v>
      </c>
      <c r="AZ159" s="173" t="s">
        <v>520</v>
      </c>
      <c r="BA159" s="426" t="str">
        <f t="shared" si="205"/>
        <v>未定</v>
      </c>
      <c r="BB159" s="173" t="str">
        <f t="shared" si="206"/>
        <v>○</v>
      </c>
      <c r="BC159" s="173" t="str">
        <f t="shared" si="232"/>
        <v/>
      </c>
      <c r="BD159" s="173" t="str">
        <f t="shared" si="193"/>
        <v/>
      </c>
      <c r="BE159" s="1"/>
      <c r="BF159" s="173">
        <v>1</v>
      </c>
      <c r="BG159" s="115" t="s">
        <v>557</v>
      </c>
      <c r="BH159" s="173"/>
      <c r="BI159" s="118"/>
      <c r="BJ159" s="61"/>
      <c r="BK159" s="173"/>
      <c r="BL159" s="3"/>
      <c r="BM159" s="105"/>
      <c r="BN159" s="153"/>
      <c r="BO159" s="3"/>
      <c r="BP159" s="3"/>
    </row>
    <row r="160" spans="1:68" s="274" customFormat="1" ht="106.5" customHeight="1" x14ac:dyDescent="0.15">
      <c r="A160" s="379">
        <v>136</v>
      </c>
      <c r="B160" s="226" t="s">
        <v>163</v>
      </c>
      <c r="C160" s="229" t="s">
        <v>804</v>
      </c>
      <c r="D160" s="228" t="s">
        <v>520</v>
      </c>
      <c r="E160" s="59">
        <v>3141.598</v>
      </c>
      <c r="F160" s="59">
        <v>5296</v>
      </c>
      <c r="G160" s="59">
        <v>5296</v>
      </c>
      <c r="H160" s="175" t="s">
        <v>1026</v>
      </c>
      <c r="I160" s="238" t="s">
        <v>963</v>
      </c>
      <c r="J160" s="241" t="s">
        <v>1357</v>
      </c>
      <c r="K160" s="59">
        <v>3136.1660000000002</v>
      </c>
      <c r="L160" s="59">
        <v>3196.2060000000001</v>
      </c>
      <c r="M160" s="59">
        <f t="shared" si="218"/>
        <v>60.039999999999964</v>
      </c>
      <c r="N160" s="59"/>
      <c r="O160" s="242" t="s">
        <v>960</v>
      </c>
      <c r="P160" s="405" t="s">
        <v>1350</v>
      </c>
      <c r="Q160" s="255"/>
      <c r="R160" s="255" t="s">
        <v>78</v>
      </c>
      <c r="S160" s="256" t="s">
        <v>295</v>
      </c>
      <c r="T160" s="257" t="s">
        <v>52</v>
      </c>
      <c r="U160" s="426">
        <v>147</v>
      </c>
      <c r="V160" s="258" t="s">
        <v>407</v>
      </c>
      <c r="W160" s="261" t="s">
        <v>408</v>
      </c>
      <c r="X160" s="227"/>
      <c r="Y160" s="227" t="s">
        <v>387</v>
      </c>
      <c r="Z160" s="260"/>
      <c r="AA160" s="437"/>
      <c r="AB160" s="435" t="s">
        <v>406</v>
      </c>
      <c r="AC160" s="436"/>
      <c r="AD160" s="435" t="s">
        <v>406</v>
      </c>
      <c r="AE160" s="436"/>
      <c r="AF160" s="437"/>
      <c r="AG160" s="9" t="str">
        <f t="shared" si="185"/>
        <v>高等教育局一般会計</v>
      </c>
      <c r="AH160" s="9" t="s">
        <v>706</v>
      </c>
      <c r="AI160" s="53" t="str">
        <f t="shared" si="226"/>
        <v>－</v>
      </c>
      <c r="AJ160" s="53" t="str">
        <f t="shared" si="227"/>
        <v>－</v>
      </c>
      <c r="AK160" s="53" t="str">
        <f t="shared" si="228"/>
        <v>－</v>
      </c>
      <c r="AL160" s="81"/>
      <c r="AM160" s="46" t="str">
        <f t="shared" si="229"/>
        <v>－</v>
      </c>
      <c r="AN160" s="81"/>
      <c r="AO160" s="46" t="str">
        <f t="shared" si="230"/>
        <v>-</v>
      </c>
      <c r="AP160" s="46" t="str">
        <f t="shared" si="231"/>
        <v>-</v>
      </c>
      <c r="AQ160" s="46"/>
      <c r="AR160" s="46" t="s">
        <v>407</v>
      </c>
      <c r="AS160" s="46"/>
      <c r="AT160" s="46"/>
      <c r="AU160" s="46"/>
      <c r="AV160" s="46"/>
      <c r="AW160" s="46"/>
      <c r="AX160" s="173" t="s">
        <v>387</v>
      </c>
      <c r="AY160" s="10">
        <v>38078</v>
      </c>
      <c r="AZ160" s="173" t="s">
        <v>520</v>
      </c>
      <c r="BA160" s="426" t="str">
        <f t="shared" si="205"/>
        <v>未定</v>
      </c>
      <c r="BB160" s="173" t="str">
        <f t="shared" si="206"/>
        <v>○</v>
      </c>
      <c r="BC160" s="173" t="str">
        <f t="shared" si="232"/>
        <v/>
      </c>
      <c r="BD160" s="173" t="str">
        <f t="shared" si="193"/>
        <v/>
      </c>
      <c r="BE160" s="1"/>
      <c r="BF160" s="173">
        <v>1</v>
      </c>
      <c r="BG160" s="115" t="s">
        <v>557</v>
      </c>
      <c r="BH160" s="173"/>
      <c r="BI160" s="118"/>
      <c r="BJ160" s="61"/>
      <c r="BK160" s="173"/>
      <c r="BL160" s="3"/>
      <c r="BM160" s="105"/>
      <c r="BN160" s="111"/>
      <c r="BO160" s="3"/>
      <c r="BP160" s="3"/>
    </row>
    <row r="161" spans="1:68" s="274" customFormat="1" ht="60" customHeight="1" x14ac:dyDescent="0.15">
      <c r="A161" s="379">
        <v>137</v>
      </c>
      <c r="B161" s="226" t="s">
        <v>84</v>
      </c>
      <c r="C161" s="229" t="s">
        <v>804</v>
      </c>
      <c r="D161" s="228" t="s">
        <v>520</v>
      </c>
      <c r="E161" s="59">
        <v>1112267.5989999999</v>
      </c>
      <c r="F161" s="59">
        <v>1112267.5989999999</v>
      </c>
      <c r="G161" s="59">
        <f>SUM(F161:F161)</f>
        <v>1112267.5989999999</v>
      </c>
      <c r="H161" s="175" t="s">
        <v>1027</v>
      </c>
      <c r="I161" s="238" t="s">
        <v>963</v>
      </c>
      <c r="J161" s="241" t="s">
        <v>1355</v>
      </c>
      <c r="K161" s="59">
        <v>1094545.7949999999</v>
      </c>
      <c r="L161" s="59">
        <v>1136512.7790000001</v>
      </c>
      <c r="M161" s="59">
        <f t="shared" si="218"/>
        <v>41966.984000000171</v>
      </c>
      <c r="N161" s="59"/>
      <c r="O161" s="242" t="s">
        <v>960</v>
      </c>
      <c r="P161" s="153" t="s">
        <v>1528</v>
      </c>
      <c r="Q161" s="255"/>
      <c r="R161" s="255" t="s">
        <v>78</v>
      </c>
      <c r="S161" s="256" t="s">
        <v>295</v>
      </c>
      <c r="T161" s="257" t="s">
        <v>243</v>
      </c>
      <c r="U161" s="426">
        <v>148</v>
      </c>
      <c r="V161" s="258" t="s">
        <v>407</v>
      </c>
      <c r="W161" s="261" t="s">
        <v>408</v>
      </c>
      <c r="X161" s="227"/>
      <c r="Y161" s="227"/>
      <c r="Z161" s="260"/>
      <c r="AA161" s="437"/>
      <c r="AB161" s="435" t="s">
        <v>406</v>
      </c>
      <c r="AC161" s="436"/>
      <c r="AD161" s="435" t="s">
        <v>406</v>
      </c>
      <c r="AE161" s="436"/>
      <c r="AF161" s="437"/>
      <c r="AG161" s="9" t="str">
        <f t="shared" si="185"/>
        <v>高等教育局一般会計</v>
      </c>
      <c r="AH161" s="15"/>
      <c r="AI161" s="53" t="str">
        <f t="shared" si="226"/>
        <v>－</v>
      </c>
      <c r="AJ161" s="53" t="str">
        <f t="shared" si="227"/>
        <v>－</v>
      </c>
      <c r="AK161" s="53" t="str">
        <f t="shared" si="228"/>
        <v>－</v>
      </c>
      <c r="AL161" s="81"/>
      <c r="AM161" s="46" t="str">
        <f t="shared" si="229"/>
        <v>－</v>
      </c>
      <c r="AN161" s="81"/>
      <c r="AO161" s="46" t="str">
        <f t="shared" si="230"/>
        <v>-</v>
      </c>
      <c r="AP161" s="46" t="str">
        <f t="shared" si="231"/>
        <v>-</v>
      </c>
      <c r="AQ161" s="46"/>
      <c r="AR161" s="46" t="s">
        <v>407</v>
      </c>
      <c r="AS161" s="46"/>
      <c r="AT161" s="46"/>
      <c r="AU161" s="46"/>
      <c r="AV161" s="46"/>
      <c r="AW161" s="46"/>
      <c r="AX161" s="173" t="s">
        <v>387</v>
      </c>
      <c r="AY161" s="10">
        <v>38078</v>
      </c>
      <c r="AZ161" s="173" t="s">
        <v>520</v>
      </c>
      <c r="BA161" s="426" t="str">
        <f t="shared" si="205"/>
        <v>未定</v>
      </c>
      <c r="BB161" s="173" t="str">
        <f t="shared" si="206"/>
        <v>○</v>
      </c>
      <c r="BC161" s="173" t="str">
        <f t="shared" si="232"/>
        <v/>
      </c>
      <c r="BD161" s="173" t="str">
        <f t="shared" si="193"/>
        <v/>
      </c>
      <c r="BE161" s="1"/>
      <c r="BF161" s="173">
        <v>1</v>
      </c>
      <c r="BG161" s="115" t="s">
        <v>557</v>
      </c>
      <c r="BH161" s="173"/>
      <c r="BI161" s="118"/>
      <c r="BJ161" s="61"/>
      <c r="BK161" s="173"/>
      <c r="BL161" s="3"/>
      <c r="BM161" s="105"/>
      <c r="BN161" s="112"/>
      <c r="BO161" s="3"/>
      <c r="BP161" s="3"/>
    </row>
    <row r="162" spans="1:68" s="274" customFormat="1" ht="53.25" customHeight="1" x14ac:dyDescent="0.15">
      <c r="A162" s="379">
        <v>138</v>
      </c>
      <c r="B162" s="226" t="s">
        <v>311</v>
      </c>
      <c r="C162" s="229" t="s">
        <v>792</v>
      </c>
      <c r="D162" s="228" t="s">
        <v>854</v>
      </c>
      <c r="E162" s="59">
        <v>2438.1770000000001</v>
      </c>
      <c r="F162" s="59">
        <v>2438.1770000000001</v>
      </c>
      <c r="G162" s="59">
        <v>2434</v>
      </c>
      <c r="H162" s="59" t="s">
        <v>1083</v>
      </c>
      <c r="I162" s="238" t="s">
        <v>963</v>
      </c>
      <c r="J162" s="241" t="s">
        <v>1351</v>
      </c>
      <c r="K162" s="59">
        <v>2190.2959999999998</v>
      </c>
      <c r="L162" s="59">
        <v>2187.2629999999999</v>
      </c>
      <c r="M162" s="59">
        <f t="shared" si="218"/>
        <v>-3.0329999999999018</v>
      </c>
      <c r="N162" s="62"/>
      <c r="O162" s="242" t="s">
        <v>960</v>
      </c>
      <c r="P162" s="153" t="s">
        <v>1358</v>
      </c>
      <c r="Q162" s="255"/>
      <c r="R162" s="255" t="s">
        <v>307</v>
      </c>
      <c r="S162" s="256" t="s">
        <v>295</v>
      </c>
      <c r="T162" s="257" t="s">
        <v>227</v>
      </c>
      <c r="U162" s="426">
        <v>150</v>
      </c>
      <c r="V162" s="258" t="str">
        <f t="shared" si="204"/>
        <v/>
      </c>
      <c r="W162" s="261" t="s">
        <v>603</v>
      </c>
      <c r="X162" s="227"/>
      <c r="Y162" s="227" t="s">
        <v>387</v>
      </c>
      <c r="Z162" s="260"/>
      <c r="AA162" s="437"/>
      <c r="AB162" s="435" t="s">
        <v>407</v>
      </c>
      <c r="AC162" s="436" t="s">
        <v>409</v>
      </c>
      <c r="AD162" s="435"/>
      <c r="AE162" s="436"/>
      <c r="AF162" s="437"/>
      <c r="AG162" s="9" t="str">
        <f t="shared" si="185"/>
        <v>高等教育局一般会計</v>
      </c>
      <c r="AH162" s="15"/>
      <c r="AI162" s="53" t="str">
        <f t="shared" si="226"/>
        <v>－</v>
      </c>
      <c r="AJ162" s="53" t="str">
        <f t="shared" si="227"/>
        <v>－</v>
      </c>
      <c r="AK162" s="53" t="str">
        <f t="shared" si="228"/>
        <v>－</v>
      </c>
      <c r="AL162" s="81"/>
      <c r="AM162" s="46" t="str">
        <f t="shared" si="229"/>
        <v>○</v>
      </c>
      <c r="AN162" s="81"/>
      <c r="AO162" s="46" t="str">
        <f t="shared" si="230"/>
        <v>-</v>
      </c>
      <c r="AP162" s="46" t="str">
        <f t="shared" si="231"/>
        <v>-</v>
      </c>
      <c r="AQ162" s="46"/>
      <c r="AR162" s="46" t="s">
        <v>407</v>
      </c>
      <c r="AS162" s="46"/>
      <c r="AT162" s="46"/>
      <c r="AU162" s="46"/>
      <c r="AV162" s="46"/>
      <c r="AW162" s="46"/>
      <c r="AX162" s="173"/>
      <c r="AY162" s="10">
        <v>41000</v>
      </c>
      <c r="AZ162" s="508">
        <v>42825</v>
      </c>
      <c r="BA162" s="426">
        <f t="shared" si="205"/>
        <v>5</v>
      </c>
      <c r="BB162" s="173" t="str">
        <f t="shared" si="206"/>
        <v/>
      </c>
      <c r="BC162" s="173" t="str">
        <f t="shared" si="232"/>
        <v/>
      </c>
      <c r="BD162" s="173" t="str">
        <f t="shared" si="193"/>
        <v/>
      </c>
      <c r="BE162" s="1"/>
      <c r="BF162" s="173">
        <v>1</v>
      </c>
      <c r="BG162" s="115" t="s">
        <v>557</v>
      </c>
      <c r="BH162" s="173"/>
      <c r="BI162" s="118"/>
      <c r="BJ162" s="61"/>
      <c r="BK162" s="173"/>
      <c r="BL162" s="1"/>
      <c r="BM162" s="105"/>
      <c r="BN162" s="153"/>
      <c r="BO162" s="1"/>
      <c r="BP162" s="1"/>
    </row>
    <row r="163" spans="1:68" s="274" customFormat="1" ht="53.25" customHeight="1" x14ac:dyDescent="0.15">
      <c r="A163" s="379">
        <v>139</v>
      </c>
      <c r="B163" s="226" t="s">
        <v>299</v>
      </c>
      <c r="C163" s="229" t="s">
        <v>792</v>
      </c>
      <c r="D163" s="228" t="s">
        <v>793</v>
      </c>
      <c r="E163" s="59">
        <v>1695.89</v>
      </c>
      <c r="F163" s="59">
        <v>1695.89</v>
      </c>
      <c r="G163" s="59">
        <v>1681</v>
      </c>
      <c r="H163" s="59" t="s">
        <v>1083</v>
      </c>
      <c r="I163" s="238" t="s">
        <v>964</v>
      </c>
      <c r="J163" s="241" t="s">
        <v>1359</v>
      </c>
      <c r="K163" s="59">
        <v>0</v>
      </c>
      <c r="L163" s="59">
        <v>0</v>
      </c>
      <c r="M163" s="59">
        <f t="shared" si="218"/>
        <v>0</v>
      </c>
      <c r="N163" s="59"/>
      <c r="O163" s="242" t="s">
        <v>962</v>
      </c>
      <c r="P163" s="153"/>
      <c r="Q163" s="255"/>
      <c r="R163" s="255" t="s">
        <v>307</v>
      </c>
      <c r="S163" s="256" t="s">
        <v>295</v>
      </c>
      <c r="T163" s="257" t="s">
        <v>227</v>
      </c>
      <c r="U163" s="426">
        <v>151</v>
      </c>
      <c r="V163" s="258"/>
      <c r="W163" s="261" t="s">
        <v>693</v>
      </c>
      <c r="X163" s="227"/>
      <c r="Y163" s="227" t="s">
        <v>387</v>
      </c>
      <c r="Z163" s="260"/>
      <c r="AA163" s="437"/>
      <c r="AB163" s="435" t="s">
        <v>407</v>
      </c>
      <c r="AC163" s="436" t="s">
        <v>409</v>
      </c>
      <c r="AD163" s="435" t="s">
        <v>407</v>
      </c>
      <c r="AE163" s="436" t="s">
        <v>519</v>
      </c>
      <c r="AF163" s="437"/>
      <c r="AG163" s="9" t="str">
        <f t="shared" si="185"/>
        <v>高等教育局一般会計</v>
      </c>
      <c r="AH163" s="15"/>
      <c r="AI163" s="53" t="str">
        <f t="shared" si="226"/>
        <v>－</v>
      </c>
      <c r="AJ163" s="53" t="str">
        <f t="shared" si="227"/>
        <v>－</v>
      </c>
      <c r="AK163" s="53" t="str">
        <f t="shared" si="228"/>
        <v>－</v>
      </c>
      <c r="AL163" s="81"/>
      <c r="AM163" s="46" t="str">
        <f t="shared" si="229"/>
        <v>○</v>
      </c>
      <c r="AN163" s="81"/>
      <c r="AO163" s="46" t="str">
        <f t="shared" si="230"/>
        <v>-</v>
      </c>
      <c r="AP163" s="46" t="str">
        <f t="shared" si="231"/>
        <v>-</v>
      </c>
      <c r="AQ163" s="46"/>
      <c r="AR163" s="46" t="s">
        <v>407</v>
      </c>
      <c r="AS163" s="46"/>
      <c r="AT163" s="46"/>
      <c r="AU163" s="46"/>
      <c r="AV163" s="46"/>
      <c r="AW163" s="46"/>
      <c r="AX163" s="173"/>
      <c r="AY163" s="10">
        <v>41000</v>
      </c>
      <c r="AZ163" s="508">
        <v>42094</v>
      </c>
      <c r="BA163" s="426">
        <f t="shared" si="205"/>
        <v>2.9972602739726026</v>
      </c>
      <c r="BB163" s="173" t="str">
        <f t="shared" si="206"/>
        <v/>
      </c>
      <c r="BC163" s="173" t="str">
        <f t="shared" si="232"/>
        <v/>
      </c>
      <c r="BD163" s="173" t="str">
        <f t="shared" si="193"/>
        <v/>
      </c>
      <c r="BE163" s="1"/>
      <c r="BF163" s="173">
        <v>1</v>
      </c>
      <c r="BG163" s="115" t="s">
        <v>557</v>
      </c>
      <c r="BH163" s="173"/>
      <c r="BI163" s="118"/>
      <c r="BJ163" s="61"/>
      <c r="BK163" s="173"/>
      <c r="BL163" s="1"/>
      <c r="BM163" s="105"/>
      <c r="BN163" s="153"/>
      <c r="BO163" s="1"/>
      <c r="BP163" s="1"/>
    </row>
    <row r="164" spans="1:68" s="274" customFormat="1" ht="99" customHeight="1" x14ac:dyDescent="0.15">
      <c r="A164" s="379">
        <v>140</v>
      </c>
      <c r="B164" s="226" t="s">
        <v>298</v>
      </c>
      <c r="C164" s="229" t="s">
        <v>792</v>
      </c>
      <c r="D164" s="228" t="s">
        <v>854</v>
      </c>
      <c r="E164" s="59">
        <v>492.339</v>
      </c>
      <c r="F164" s="59">
        <v>492.339</v>
      </c>
      <c r="G164" s="59">
        <v>492</v>
      </c>
      <c r="H164" s="175" t="s">
        <v>982</v>
      </c>
      <c r="I164" s="238" t="s">
        <v>963</v>
      </c>
      <c r="J164" s="241" t="s">
        <v>1360</v>
      </c>
      <c r="K164" s="59">
        <v>394.11399999999998</v>
      </c>
      <c r="L164" s="59">
        <v>1194.3699999999999</v>
      </c>
      <c r="M164" s="59">
        <f t="shared" si="218"/>
        <v>800.25599999999986</v>
      </c>
      <c r="N164" s="59">
        <v>-32</v>
      </c>
      <c r="O164" s="242" t="s">
        <v>961</v>
      </c>
      <c r="P164" s="153" t="s">
        <v>1361</v>
      </c>
      <c r="Q164" s="255"/>
      <c r="R164" s="255" t="s">
        <v>307</v>
      </c>
      <c r="S164" s="256" t="s">
        <v>295</v>
      </c>
      <c r="T164" s="257" t="s">
        <v>227</v>
      </c>
      <c r="U164" s="426">
        <v>152</v>
      </c>
      <c r="V164" s="258" t="s">
        <v>972</v>
      </c>
      <c r="W164" s="261" t="s">
        <v>884</v>
      </c>
      <c r="X164" s="227"/>
      <c r="Y164" s="227" t="s">
        <v>387</v>
      </c>
      <c r="Z164" s="260"/>
      <c r="AA164" s="437"/>
      <c r="AB164" s="435" t="s">
        <v>407</v>
      </c>
      <c r="AC164" s="436" t="s">
        <v>409</v>
      </c>
      <c r="AD164" s="435"/>
      <c r="AE164" s="436"/>
      <c r="AF164" s="437"/>
      <c r="AG164" s="9" t="str">
        <f t="shared" si="185"/>
        <v>高等教育局一般会計</v>
      </c>
      <c r="AH164" s="15"/>
      <c r="AI164" s="53" t="str">
        <f t="shared" si="226"/>
        <v>－</v>
      </c>
      <c r="AJ164" s="53" t="str">
        <f t="shared" si="227"/>
        <v>－</v>
      </c>
      <c r="AK164" s="53" t="str">
        <f t="shared" si="228"/>
        <v>－</v>
      </c>
      <c r="AL164" s="81"/>
      <c r="AM164" s="46" t="str">
        <f t="shared" si="229"/>
        <v>○</v>
      </c>
      <c r="AN164" s="81"/>
      <c r="AO164" s="46" t="str">
        <f t="shared" si="230"/>
        <v>-</v>
      </c>
      <c r="AP164" s="46" t="str">
        <f t="shared" si="231"/>
        <v>-</v>
      </c>
      <c r="AQ164" s="46"/>
      <c r="AR164" s="46" t="s">
        <v>407</v>
      </c>
      <c r="AS164" s="46"/>
      <c r="AT164" s="46"/>
      <c r="AU164" s="46"/>
      <c r="AV164" s="46"/>
      <c r="AW164" s="46"/>
      <c r="AX164" s="173"/>
      <c r="AY164" s="10">
        <v>41000</v>
      </c>
      <c r="AZ164" s="508">
        <v>42825</v>
      </c>
      <c r="BA164" s="426">
        <f t="shared" si="205"/>
        <v>5</v>
      </c>
      <c r="BB164" s="173" t="str">
        <f t="shared" si="206"/>
        <v/>
      </c>
      <c r="BC164" s="173" t="str">
        <f t="shared" si="232"/>
        <v/>
      </c>
      <c r="BD164" s="173" t="str">
        <f t="shared" si="193"/>
        <v/>
      </c>
      <c r="BE164" s="1"/>
      <c r="BF164" s="173">
        <v>1</v>
      </c>
      <c r="BG164" s="115" t="s">
        <v>557</v>
      </c>
      <c r="BH164" s="173"/>
      <c r="BI164" s="118"/>
      <c r="BJ164" s="61"/>
      <c r="BK164" s="173"/>
      <c r="BL164" s="1"/>
      <c r="BM164" s="105"/>
      <c r="BN164" s="153"/>
      <c r="BO164" s="1"/>
      <c r="BP164" s="1"/>
    </row>
    <row r="165" spans="1:68" s="274" customFormat="1" ht="69" customHeight="1" x14ac:dyDescent="0.15">
      <c r="A165" s="379">
        <v>141</v>
      </c>
      <c r="B165" s="226" t="s">
        <v>487</v>
      </c>
      <c r="C165" s="229" t="s">
        <v>792</v>
      </c>
      <c r="D165" s="228" t="s">
        <v>520</v>
      </c>
      <c r="E165" s="59">
        <v>13800</v>
      </c>
      <c r="F165" s="59">
        <v>18717</v>
      </c>
      <c r="G165" s="59">
        <v>18717</v>
      </c>
      <c r="H165" s="59" t="s">
        <v>1083</v>
      </c>
      <c r="I165" s="238" t="s">
        <v>963</v>
      </c>
      <c r="J165" s="241" t="s">
        <v>1362</v>
      </c>
      <c r="K165" s="59">
        <v>12600</v>
      </c>
      <c r="L165" s="59">
        <v>14600</v>
      </c>
      <c r="M165" s="59">
        <f t="shared" si="218"/>
        <v>2000</v>
      </c>
      <c r="N165" s="62"/>
      <c r="O165" s="242" t="s">
        <v>960</v>
      </c>
      <c r="P165" s="153" t="s">
        <v>1363</v>
      </c>
      <c r="Q165" s="255"/>
      <c r="R165" s="255" t="s">
        <v>307</v>
      </c>
      <c r="S165" s="256" t="s">
        <v>295</v>
      </c>
      <c r="T165" s="257" t="s">
        <v>227</v>
      </c>
      <c r="U165" s="426">
        <v>154</v>
      </c>
      <c r="V165" s="258"/>
      <c r="W165" s="261" t="s">
        <v>693</v>
      </c>
      <c r="X165" s="227"/>
      <c r="Y165" s="227" t="s">
        <v>387</v>
      </c>
      <c r="Z165" s="260"/>
      <c r="AA165" s="437"/>
      <c r="AB165" s="435" t="s">
        <v>407</v>
      </c>
      <c r="AC165" s="436" t="s">
        <v>409</v>
      </c>
      <c r="AD165" s="435" t="s">
        <v>407</v>
      </c>
      <c r="AE165" s="436" t="s">
        <v>594</v>
      </c>
      <c r="AF165" s="437"/>
      <c r="AG165" s="9" t="str">
        <f t="shared" si="185"/>
        <v>高等教育局一般会計</v>
      </c>
      <c r="AH165" s="9" t="s">
        <v>706</v>
      </c>
      <c r="AI165" s="53" t="str">
        <f t="shared" si="226"/>
        <v>－</v>
      </c>
      <c r="AJ165" s="53" t="str">
        <f t="shared" si="227"/>
        <v>－</v>
      </c>
      <c r="AK165" s="53" t="str">
        <f t="shared" si="228"/>
        <v>－</v>
      </c>
      <c r="AL165" s="81"/>
      <c r="AM165" s="46" t="str">
        <f t="shared" si="229"/>
        <v>○</v>
      </c>
      <c r="AN165" s="81"/>
      <c r="AO165" s="46" t="str">
        <f t="shared" si="230"/>
        <v>-</v>
      </c>
      <c r="AP165" s="46" t="str">
        <f t="shared" si="231"/>
        <v>-</v>
      </c>
      <c r="AQ165" s="46"/>
      <c r="AR165" s="46" t="s">
        <v>407</v>
      </c>
      <c r="AS165" s="46"/>
      <c r="AT165" s="46"/>
      <c r="AU165" s="46"/>
      <c r="AV165" s="46"/>
      <c r="AW165" s="46"/>
      <c r="AX165" s="173"/>
      <c r="AY165" s="10">
        <v>41000</v>
      </c>
      <c r="AZ165" s="173" t="s">
        <v>520</v>
      </c>
      <c r="BA165" s="426" t="str">
        <f t="shared" si="205"/>
        <v>未定</v>
      </c>
      <c r="BB165" s="173" t="str">
        <f t="shared" si="206"/>
        <v>○</v>
      </c>
      <c r="BC165" s="173" t="str">
        <f t="shared" si="232"/>
        <v>○</v>
      </c>
      <c r="BD165" s="173" t="str">
        <f t="shared" si="193"/>
        <v>○</v>
      </c>
      <c r="BE165" s="1"/>
      <c r="BF165" s="173">
        <v>1</v>
      </c>
      <c r="BG165" s="115" t="s">
        <v>557</v>
      </c>
      <c r="BH165" s="173"/>
      <c r="BI165" s="118"/>
      <c r="BJ165" s="61"/>
      <c r="BK165" s="173"/>
      <c r="BL165" s="3"/>
      <c r="BM165" s="105"/>
      <c r="BN165" s="112"/>
      <c r="BO165" s="3"/>
      <c r="BP165" s="3"/>
    </row>
    <row r="166" spans="1:68" s="274" customFormat="1" ht="94.5" customHeight="1" x14ac:dyDescent="0.15">
      <c r="A166" s="379">
        <v>142</v>
      </c>
      <c r="B166" s="226" t="s">
        <v>755</v>
      </c>
      <c r="C166" s="229" t="s">
        <v>788</v>
      </c>
      <c r="D166" s="228" t="s">
        <v>520</v>
      </c>
      <c r="E166" s="59">
        <v>4800</v>
      </c>
      <c r="F166" s="59">
        <v>6993</v>
      </c>
      <c r="G166" s="59">
        <v>6993</v>
      </c>
      <c r="H166" s="175" t="s">
        <v>1028</v>
      </c>
      <c r="I166" s="238" t="s">
        <v>963</v>
      </c>
      <c r="J166" s="241" t="s">
        <v>1362</v>
      </c>
      <c r="K166" s="59">
        <v>4200</v>
      </c>
      <c r="L166" s="59">
        <v>4200</v>
      </c>
      <c r="M166" s="59">
        <f t="shared" si="218"/>
        <v>0</v>
      </c>
      <c r="N166" s="62"/>
      <c r="O166" s="242" t="s">
        <v>960</v>
      </c>
      <c r="P166" s="153" t="s">
        <v>1363</v>
      </c>
      <c r="Q166" s="255"/>
      <c r="R166" s="255" t="s">
        <v>78</v>
      </c>
      <c r="S166" s="256" t="s">
        <v>295</v>
      </c>
      <c r="T166" s="257" t="s">
        <v>237</v>
      </c>
      <c r="U166" s="426">
        <v>155</v>
      </c>
      <c r="V166" s="258" t="s">
        <v>407</v>
      </c>
      <c r="W166" s="261" t="s">
        <v>408</v>
      </c>
      <c r="X166" s="227"/>
      <c r="Y166" s="227" t="s">
        <v>387</v>
      </c>
      <c r="Z166" s="260"/>
      <c r="AA166" s="437"/>
      <c r="AB166" s="435" t="s">
        <v>406</v>
      </c>
      <c r="AC166" s="436"/>
      <c r="AD166" s="435" t="s">
        <v>406</v>
      </c>
      <c r="AE166" s="436"/>
      <c r="AF166" s="437"/>
      <c r="AG166" s="9" t="str">
        <f t="shared" si="185"/>
        <v>高等教育局一般会計</v>
      </c>
      <c r="AH166" s="9" t="s">
        <v>708</v>
      </c>
      <c r="AI166" s="53" t="str">
        <f t="shared" si="226"/>
        <v>－</v>
      </c>
      <c r="AJ166" s="53" t="str">
        <f t="shared" si="227"/>
        <v>－</v>
      </c>
      <c r="AK166" s="53" t="str">
        <f t="shared" si="228"/>
        <v>－</v>
      </c>
      <c r="AL166" s="81"/>
      <c r="AM166" s="46" t="str">
        <f t="shared" si="229"/>
        <v>－</v>
      </c>
      <c r="AN166" s="81"/>
      <c r="AO166" s="46" t="str">
        <f t="shared" si="230"/>
        <v>-</v>
      </c>
      <c r="AP166" s="46" t="str">
        <f t="shared" si="231"/>
        <v>-</v>
      </c>
      <c r="AQ166" s="46"/>
      <c r="AR166" s="46" t="s">
        <v>407</v>
      </c>
      <c r="AS166" s="46"/>
      <c r="AT166" s="46"/>
      <c r="AU166" s="46"/>
      <c r="AV166" s="46"/>
      <c r="AW166" s="46"/>
      <c r="AX166" s="173"/>
      <c r="AY166" s="10">
        <v>40634</v>
      </c>
      <c r="AZ166" s="173" t="s">
        <v>520</v>
      </c>
      <c r="BA166" s="426" t="str">
        <f t="shared" si="205"/>
        <v>未定</v>
      </c>
      <c r="BB166" s="173" t="str">
        <f t="shared" si="206"/>
        <v>○</v>
      </c>
      <c r="BC166" s="173" t="str">
        <f t="shared" si="232"/>
        <v/>
      </c>
      <c r="BD166" s="173" t="str">
        <f t="shared" si="193"/>
        <v/>
      </c>
      <c r="BE166" s="1"/>
      <c r="BF166" s="173">
        <v>1</v>
      </c>
      <c r="BG166" s="115" t="s">
        <v>557</v>
      </c>
      <c r="BH166" s="173"/>
      <c r="BI166" s="118"/>
      <c r="BJ166" s="61"/>
      <c r="BK166" s="173"/>
      <c r="BL166" s="1"/>
      <c r="BM166" s="105"/>
      <c r="BN166" s="153"/>
      <c r="BO166" s="1"/>
      <c r="BP166" s="1"/>
    </row>
    <row r="167" spans="1:68" s="274" customFormat="1" ht="148.5" customHeight="1" x14ac:dyDescent="0.15">
      <c r="A167" s="379">
        <v>143</v>
      </c>
      <c r="B167" s="226" t="s">
        <v>756</v>
      </c>
      <c r="C167" s="229" t="s">
        <v>792</v>
      </c>
      <c r="D167" s="228" t="s">
        <v>969</v>
      </c>
      <c r="E167" s="59">
        <v>6600</v>
      </c>
      <c r="F167" s="62">
        <v>24619</v>
      </c>
      <c r="G167" s="59">
        <v>24617</v>
      </c>
      <c r="H167" s="175" t="s">
        <v>1029</v>
      </c>
      <c r="I167" s="238" t="s">
        <v>964</v>
      </c>
      <c r="J167" s="241" t="s">
        <v>1521</v>
      </c>
      <c r="K167" s="59">
        <v>0</v>
      </c>
      <c r="L167" s="59">
        <v>0</v>
      </c>
      <c r="M167" s="59">
        <f t="shared" si="218"/>
        <v>0</v>
      </c>
      <c r="N167" s="59"/>
      <c r="O167" s="242" t="s">
        <v>962</v>
      </c>
      <c r="P167" s="405" t="s">
        <v>1365</v>
      </c>
      <c r="Q167" s="255"/>
      <c r="R167" s="255" t="s">
        <v>78</v>
      </c>
      <c r="S167" s="256" t="s">
        <v>295</v>
      </c>
      <c r="T167" s="257" t="s">
        <v>600</v>
      </c>
      <c r="U167" s="413" t="s">
        <v>754</v>
      </c>
      <c r="V167" s="258" t="s">
        <v>407</v>
      </c>
      <c r="W167" s="261" t="s">
        <v>408</v>
      </c>
      <c r="X167" s="227"/>
      <c r="Y167" s="227" t="s">
        <v>387</v>
      </c>
      <c r="Z167" s="260"/>
      <c r="AA167" s="437"/>
      <c r="AB167" s="435"/>
      <c r="AC167" s="436"/>
      <c r="AD167" s="435"/>
      <c r="AE167" s="436"/>
      <c r="AF167" s="437"/>
      <c r="AG167" s="9" t="str">
        <f t="shared" si="185"/>
        <v>高等教育局一般会計</v>
      </c>
      <c r="AH167" s="9" t="s">
        <v>700</v>
      </c>
      <c r="AI167" s="53" t="str">
        <f t="shared" si="226"/>
        <v>－</v>
      </c>
      <c r="AJ167" s="53" t="str">
        <f t="shared" si="227"/>
        <v>－</v>
      </c>
      <c r="AK167" s="53" t="str">
        <f t="shared" si="228"/>
        <v>－</v>
      </c>
      <c r="AL167" s="81"/>
      <c r="AM167" s="46" t="str">
        <f t="shared" si="229"/>
        <v>－</v>
      </c>
      <c r="AN167" s="81"/>
      <c r="AO167" s="46" t="str">
        <f t="shared" si="230"/>
        <v>-</v>
      </c>
      <c r="AP167" s="46" t="str">
        <f t="shared" si="231"/>
        <v>-</v>
      </c>
      <c r="AQ167" s="46"/>
      <c r="AR167" s="46" t="s">
        <v>407</v>
      </c>
      <c r="AS167" s="46"/>
      <c r="AT167" s="46"/>
      <c r="AU167" s="46"/>
      <c r="AV167" s="46"/>
      <c r="AW167" s="46"/>
      <c r="AX167" s="173"/>
      <c r="AY167" s="10">
        <v>41000</v>
      </c>
      <c r="AZ167" s="508">
        <v>42094</v>
      </c>
      <c r="BA167" s="426">
        <f t="shared" si="205"/>
        <v>2.9972602739726026</v>
      </c>
      <c r="BB167" s="173" t="str">
        <f t="shared" si="206"/>
        <v/>
      </c>
      <c r="BC167" s="173" t="str">
        <f t="shared" si="232"/>
        <v/>
      </c>
      <c r="BD167" s="173" t="str">
        <f t="shared" si="193"/>
        <v/>
      </c>
      <c r="BE167" s="1"/>
      <c r="BF167" s="173">
        <v>1</v>
      </c>
      <c r="BG167" s="115" t="s">
        <v>557</v>
      </c>
      <c r="BH167" s="173"/>
      <c r="BI167" s="118"/>
      <c r="BJ167" s="61"/>
      <c r="BK167" s="173"/>
      <c r="BL167" s="1"/>
      <c r="BM167" s="105"/>
      <c r="BN167" s="111"/>
      <c r="BO167" s="1"/>
      <c r="BP167" s="1"/>
    </row>
    <row r="168" spans="1:68" s="274" customFormat="1" ht="84" customHeight="1" x14ac:dyDescent="0.15">
      <c r="A168" s="379">
        <v>144</v>
      </c>
      <c r="B168" s="226" t="s">
        <v>180</v>
      </c>
      <c r="C168" s="229" t="s">
        <v>804</v>
      </c>
      <c r="D168" s="228" t="s">
        <v>520</v>
      </c>
      <c r="E168" s="59">
        <v>3628.8</v>
      </c>
      <c r="F168" s="59">
        <v>11747</v>
      </c>
      <c r="G168" s="59">
        <v>11746</v>
      </c>
      <c r="H168" s="175" t="s">
        <v>1030</v>
      </c>
      <c r="I168" s="238" t="s">
        <v>963</v>
      </c>
      <c r="J168" s="241" t="s">
        <v>1109</v>
      </c>
      <c r="K168" s="59">
        <v>3219</v>
      </c>
      <c r="L168" s="59">
        <v>5374</v>
      </c>
      <c r="M168" s="59">
        <f t="shared" ref="M168" si="233">L168-K168</f>
        <v>2155</v>
      </c>
      <c r="N168" s="62"/>
      <c r="O168" s="242" t="s">
        <v>960</v>
      </c>
      <c r="P168" s="241" t="s">
        <v>1529</v>
      </c>
      <c r="Q168" s="255"/>
      <c r="R168" s="255" t="s">
        <v>46</v>
      </c>
      <c r="S168" s="256" t="s">
        <v>295</v>
      </c>
      <c r="T168" s="257" t="s">
        <v>489</v>
      </c>
      <c r="U168" s="426">
        <v>158</v>
      </c>
      <c r="V168" s="258" t="s">
        <v>407</v>
      </c>
      <c r="W168" s="261" t="s">
        <v>408</v>
      </c>
      <c r="X168" s="227"/>
      <c r="Y168" s="227" t="s">
        <v>387</v>
      </c>
      <c r="Z168" s="260"/>
      <c r="AA168" s="437"/>
      <c r="AB168" s="435" t="s">
        <v>406</v>
      </c>
      <c r="AC168" s="436"/>
      <c r="AD168" s="435" t="s">
        <v>406</v>
      </c>
      <c r="AE168" s="436"/>
      <c r="AF168" s="437"/>
      <c r="AG168" s="9" t="str">
        <f t="shared" ref="AG168:AG177" si="234">R168&amp;S168</f>
        <v>研究振興局一般会計</v>
      </c>
      <c r="AH168" s="9" t="s">
        <v>709</v>
      </c>
      <c r="AI168" s="53" t="str">
        <f t="shared" ref="AI168:AI169" si="235">IF(OR(AJ168="○",AS168="○"),"○","－")</f>
        <v>－</v>
      </c>
      <c r="AJ168" s="53" t="str">
        <f t="shared" ref="AJ168:AJ169" si="236">IF(OR(AO168="○",AP168="○",AQ168="○",AT168="○",AV168="○"),"○","－")</f>
        <v>－</v>
      </c>
      <c r="AK168" s="53" t="str">
        <f t="shared" ref="AK168:AK169" si="237">IF(OR(AO168="○",AP168="○",AQ168="○"),"○","－")</f>
        <v>－</v>
      </c>
      <c r="AL168" s="81"/>
      <c r="AM168" s="46" t="str">
        <f t="shared" ref="AM168:AM169" si="238">IF(AB168="○","○","－")</f>
        <v>－</v>
      </c>
      <c r="AN168" s="81"/>
      <c r="AO168" s="46" t="str">
        <f t="shared" si="230"/>
        <v>-</v>
      </c>
      <c r="AP168" s="46" t="str">
        <f t="shared" si="231"/>
        <v>-</v>
      </c>
      <c r="AQ168" s="46"/>
      <c r="AR168" s="46" t="s">
        <v>407</v>
      </c>
      <c r="AS168" s="46"/>
      <c r="AT168" s="46"/>
      <c r="AU168" s="46"/>
      <c r="AV168" s="46"/>
      <c r="AW168" s="46"/>
      <c r="AX168" s="173"/>
      <c r="AY168" s="10">
        <v>38078</v>
      </c>
      <c r="AZ168" s="173" t="s">
        <v>520</v>
      </c>
      <c r="BA168" s="426" t="str">
        <f t="shared" ref="BA168:BA169" si="239">IF(AZ168="未定","未定",YEARFRAC(AY168,AZ168,3))</f>
        <v>未定</v>
      </c>
      <c r="BB168" s="173" t="str">
        <f t="shared" si="206"/>
        <v>○</v>
      </c>
      <c r="BC168" s="173" t="str">
        <f t="shared" ref="BC168:BC169" si="240">IF(AND(AZ168="未定",AB168="○"),"○","")</f>
        <v/>
      </c>
      <c r="BD168" s="173" t="str">
        <f t="shared" si="193"/>
        <v/>
      </c>
      <c r="BE168" s="1"/>
      <c r="BF168" s="173">
        <v>1</v>
      </c>
      <c r="BG168" s="115" t="s">
        <v>557</v>
      </c>
      <c r="BH168" s="173"/>
      <c r="BI168" s="118"/>
      <c r="BJ168" s="61"/>
      <c r="BK168" s="173"/>
      <c r="BL168" s="3"/>
      <c r="BM168" s="105"/>
      <c r="BN168" s="153"/>
      <c r="BO168" s="3"/>
      <c r="BP168" s="3"/>
    </row>
    <row r="169" spans="1:68" s="274" customFormat="1" ht="54" customHeight="1" x14ac:dyDescent="0.15">
      <c r="A169" s="379">
        <v>145</v>
      </c>
      <c r="B169" s="226" t="s">
        <v>12</v>
      </c>
      <c r="C169" s="229" t="s">
        <v>787</v>
      </c>
      <c r="D169" s="228" t="s">
        <v>793</v>
      </c>
      <c r="E169" s="59">
        <v>3431.4969999999998</v>
      </c>
      <c r="F169" s="59">
        <v>3431.4969999999998</v>
      </c>
      <c r="G169" s="59">
        <v>2806</v>
      </c>
      <c r="H169" s="59" t="s">
        <v>1083</v>
      </c>
      <c r="I169" s="238" t="s">
        <v>964</v>
      </c>
      <c r="J169" s="241" t="s">
        <v>1366</v>
      </c>
      <c r="K169" s="59">
        <v>0</v>
      </c>
      <c r="L169" s="59">
        <v>0</v>
      </c>
      <c r="M169" s="59">
        <f>L169-K169</f>
        <v>0</v>
      </c>
      <c r="N169" s="59"/>
      <c r="O169" s="242" t="s">
        <v>962</v>
      </c>
      <c r="P169" s="153"/>
      <c r="Q169" s="255"/>
      <c r="R169" s="255" t="s">
        <v>78</v>
      </c>
      <c r="S169" s="256" t="s">
        <v>295</v>
      </c>
      <c r="T169" s="257" t="s">
        <v>11</v>
      </c>
      <c r="U169" s="416">
        <v>159</v>
      </c>
      <c r="V169" s="258"/>
      <c r="W169" s="261" t="s">
        <v>693</v>
      </c>
      <c r="X169" s="227"/>
      <c r="Y169" s="227" t="s">
        <v>387</v>
      </c>
      <c r="Z169" s="260"/>
      <c r="AA169" s="437"/>
      <c r="AB169" s="435"/>
      <c r="AC169" s="436"/>
      <c r="AD169" s="435" t="s">
        <v>407</v>
      </c>
      <c r="AE169" s="436" t="s">
        <v>409</v>
      </c>
      <c r="AF169" s="437"/>
      <c r="AG169" s="9" t="str">
        <f t="shared" si="234"/>
        <v>高等教育局一般会計</v>
      </c>
      <c r="AH169" s="15"/>
      <c r="AI169" s="53" t="str">
        <f t="shared" si="235"/>
        <v>－</v>
      </c>
      <c r="AJ169" s="53" t="str">
        <f t="shared" si="236"/>
        <v>－</v>
      </c>
      <c r="AK169" s="53" t="str">
        <f t="shared" si="237"/>
        <v>－</v>
      </c>
      <c r="AL169" s="81"/>
      <c r="AM169" s="46" t="str">
        <f t="shared" si="238"/>
        <v>－</v>
      </c>
      <c r="AN169" s="81"/>
      <c r="AO169" s="46" t="str">
        <f t="shared" si="230"/>
        <v>-</v>
      </c>
      <c r="AP169" s="46" t="str">
        <f t="shared" si="231"/>
        <v>-</v>
      </c>
      <c r="AQ169" s="46"/>
      <c r="AR169" s="46" t="s">
        <v>407</v>
      </c>
      <c r="AS169" s="46"/>
      <c r="AT169" s="46"/>
      <c r="AU169" s="46"/>
      <c r="AV169" s="46"/>
      <c r="AW169" s="46"/>
      <c r="AX169" s="173"/>
      <c r="AY169" s="10">
        <v>41365</v>
      </c>
      <c r="AZ169" s="512">
        <v>42094</v>
      </c>
      <c r="BA169" s="426">
        <f t="shared" si="239"/>
        <v>1.9972602739726026</v>
      </c>
      <c r="BB169" s="173" t="str">
        <f t="shared" si="206"/>
        <v/>
      </c>
      <c r="BC169" s="173" t="str">
        <f t="shared" si="240"/>
        <v/>
      </c>
      <c r="BD169" s="173" t="str">
        <f t="shared" ref="BD169:BD227" si="241">IF(AND(AZ169="未定",AD169="○"),"○","")</f>
        <v/>
      </c>
      <c r="BE169" s="1"/>
      <c r="BF169" s="173">
        <v>1</v>
      </c>
      <c r="BG169" s="115" t="s">
        <v>557</v>
      </c>
      <c r="BH169" s="173"/>
      <c r="BI169" s="118"/>
      <c r="BJ169" s="61"/>
      <c r="BK169" s="173"/>
      <c r="BL169" s="1"/>
      <c r="BM169" s="105"/>
      <c r="BN169" s="153"/>
      <c r="BO169" s="1"/>
      <c r="BP169" s="1"/>
    </row>
    <row r="170" spans="1:68" s="274" customFormat="1" ht="84" customHeight="1" x14ac:dyDescent="0.15">
      <c r="A170" s="379">
        <v>146</v>
      </c>
      <c r="B170" s="226" t="s">
        <v>512</v>
      </c>
      <c r="C170" s="229" t="s">
        <v>793</v>
      </c>
      <c r="D170" s="228" t="s">
        <v>979</v>
      </c>
      <c r="E170" s="59">
        <v>1004.231</v>
      </c>
      <c r="F170" s="59">
        <v>1004.231</v>
      </c>
      <c r="G170" s="59">
        <v>875</v>
      </c>
      <c r="H170" s="175" t="s">
        <v>1031</v>
      </c>
      <c r="I170" s="238" t="s">
        <v>965</v>
      </c>
      <c r="J170" s="241" t="s">
        <v>1367</v>
      </c>
      <c r="K170" s="59">
        <v>1167.258</v>
      </c>
      <c r="L170" s="59">
        <v>0</v>
      </c>
      <c r="M170" s="59">
        <f t="shared" si="218"/>
        <v>-1167.258</v>
      </c>
      <c r="N170" s="62">
        <v>-1160.8019999999999</v>
      </c>
      <c r="O170" s="242" t="s">
        <v>961</v>
      </c>
      <c r="P170" s="153" t="s">
        <v>1368</v>
      </c>
      <c r="Q170" s="255"/>
      <c r="R170" s="255" t="s">
        <v>78</v>
      </c>
      <c r="S170" s="256" t="s">
        <v>295</v>
      </c>
      <c r="T170" s="257" t="s">
        <v>11</v>
      </c>
      <c r="U170" s="413" t="s">
        <v>463</v>
      </c>
      <c r="V170" s="258" t="s">
        <v>407</v>
      </c>
      <c r="W170" s="261" t="s">
        <v>409</v>
      </c>
      <c r="X170" s="227"/>
      <c r="Y170" s="227" t="s">
        <v>387</v>
      </c>
      <c r="Z170" s="260"/>
      <c r="AA170" s="437"/>
      <c r="AB170" s="435" t="s">
        <v>406</v>
      </c>
      <c r="AC170" s="436"/>
      <c r="AD170" s="435" t="s">
        <v>406</v>
      </c>
      <c r="AE170" s="436"/>
      <c r="AF170" s="437"/>
      <c r="AG170" s="9" t="str">
        <f t="shared" si="234"/>
        <v>高等教育局一般会計</v>
      </c>
      <c r="AH170" s="9"/>
      <c r="AI170" s="53" t="str">
        <f t="shared" si="226"/>
        <v>○</v>
      </c>
      <c r="AJ170" s="53" t="str">
        <f t="shared" si="227"/>
        <v>○</v>
      </c>
      <c r="AK170" s="53" t="str">
        <f t="shared" si="228"/>
        <v>○</v>
      </c>
      <c r="AL170" s="81"/>
      <c r="AM170" s="46" t="str">
        <f t="shared" si="229"/>
        <v>－</v>
      </c>
      <c r="AN170" s="81"/>
      <c r="AO170" s="46" t="str">
        <f t="shared" si="230"/>
        <v>○</v>
      </c>
      <c r="AP170" s="46" t="str">
        <f t="shared" si="231"/>
        <v>-</v>
      </c>
      <c r="AQ170" s="46"/>
      <c r="AR170" s="46" t="s">
        <v>407</v>
      </c>
      <c r="AS170" s="46" t="s">
        <v>407</v>
      </c>
      <c r="AT170" s="46"/>
      <c r="AU170" s="46"/>
      <c r="AV170" s="46"/>
      <c r="AW170" s="46"/>
      <c r="AX170" s="173"/>
      <c r="AY170" s="10">
        <v>41730</v>
      </c>
      <c r="AZ170" s="512">
        <v>43921</v>
      </c>
      <c r="BA170" s="426">
        <f t="shared" si="205"/>
        <v>6.0027397260273974</v>
      </c>
      <c r="BB170" s="173" t="str">
        <f t="shared" si="206"/>
        <v/>
      </c>
      <c r="BC170" s="173" t="str">
        <f t="shared" si="232"/>
        <v/>
      </c>
      <c r="BD170" s="173" t="str">
        <f t="shared" si="241"/>
        <v/>
      </c>
      <c r="BE170" s="1"/>
      <c r="BF170" s="173">
        <v>1</v>
      </c>
      <c r="BG170" s="115" t="s">
        <v>557</v>
      </c>
      <c r="BH170" s="173"/>
      <c r="BI170" s="118"/>
      <c r="BJ170" s="61"/>
      <c r="BK170" s="173"/>
      <c r="BL170" s="1"/>
      <c r="BM170" s="105"/>
      <c r="BN170" s="153"/>
      <c r="BO170" s="1"/>
      <c r="BP170" s="1"/>
    </row>
    <row r="171" spans="1:68" s="274" customFormat="1" ht="80.25" customHeight="1" x14ac:dyDescent="0.15">
      <c r="A171" s="379">
        <v>147</v>
      </c>
      <c r="B171" s="226" t="s">
        <v>509</v>
      </c>
      <c r="C171" s="229" t="s">
        <v>793</v>
      </c>
      <c r="D171" s="228" t="s">
        <v>857</v>
      </c>
      <c r="E171" s="59">
        <v>9918.3459999999995</v>
      </c>
      <c r="F171" s="59">
        <v>9832</v>
      </c>
      <c r="G171" s="59">
        <v>9832</v>
      </c>
      <c r="H171" s="175" t="s">
        <v>1032</v>
      </c>
      <c r="I171" s="238" t="s">
        <v>963</v>
      </c>
      <c r="J171" s="241" t="s">
        <v>1369</v>
      </c>
      <c r="K171" s="59">
        <v>8677.8240000000005</v>
      </c>
      <c r="L171" s="59">
        <v>8677.8220000000001</v>
      </c>
      <c r="M171" s="59">
        <f>L171-K171</f>
        <v>-2.0000000004074536E-3</v>
      </c>
      <c r="N171" s="59"/>
      <c r="O171" s="242" t="s">
        <v>960</v>
      </c>
      <c r="P171" s="153" t="s">
        <v>1558</v>
      </c>
      <c r="Q171" s="255"/>
      <c r="R171" s="255" t="s">
        <v>307</v>
      </c>
      <c r="S171" s="256" t="s">
        <v>295</v>
      </c>
      <c r="T171" s="257" t="s">
        <v>11</v>
      </c>
      <c r="U171" s="413" t="s">
        <v>771</v>
      </c>
      <c r="V171" s="258" t="s">
        <v>407</v>
      </c>
      <c r="W171" s="261" t="s">
        <v>409</v>
      </c>
      <c r="X171" s="227"/>
      <c r="Y171" s="227" t="s">
        <v>387</v>
      </c>
      <c r="Z171" s="260"/>
      <c r="AA171" s="437"/>
      <c r="AB171" s="435"/>
      <c r="AC171" s="436"/>
      <c r="AD171" s="435"/>
      <c r="AE171" s="436"/>
      <c r="AF171" s="437"/>
      <c r="AG171" s="9" t="str">
        <f t="shared" si="234"/>
        <v>高等教育局一般会計</v>
      </c>
      <c r="AH171" s="15"/>
      <c r="AI171" s="53" t="str">
        <f t="shared" si="226"/>
        <v>○</v>
      </c>
      <c r="AJ171" s="53" t="str">
        <f t="shared" si="227"/>
        <v>○</v>
      </c>
      <c r="AK171" s="53" t="str">
        <f t="shared" si="228"/>
        <v>○</v>
      </c>
      <c r="AL171" s="81"/>
      <c r="AM171" s="46" t="str">
        <f t="shared" si="229"/>
        <v>－</v>
      </c>
      <c r="AN171" s="81"/>
      <c r="AO171" s="46" t="str">
        <f t="shared" si="230"/>
        <v>○</v>
      </c>
      <c r="AP171" s="46" t="str">
        <f t="shared" si="231"/>
        <v>-</v>
      </c>
      <c r="AQ171" s="46"/>
      <c r="AR171" s="46" t="s">
        <v>407</v>
      </c>
      <c r="AS171" s="46" t="s">
        <v>407</v>
      </c>
      <c r="AT171" s="46"/>
      <c r="AU171" s="46"/>
      <c r="AV171" s="46"/>
      <c r="AW171" s="46"/>
      <c r="AX171" s="173"/>
      <c r="AY171" s="10">
        <v>41730</v>
      </c>
      <c r="AZ171" s="508">
        <v>45382</v>
      </c>
      <c r="BA171" s="426">
        <f t="shared" si="205"/>
        <v>10.005479452054795</v>
      </c>
      <c r="BB171" s="173" t="str">
        <f t="shared" si="206"/>
        <v/>
      </c>
      <c r="BC171" s="173" t="str">
        <f t="shared" si="232"/>
        <v/>
      </c>
      <c r="BD171" s="173" t="str">
        <f t="shared" si="241"/>
        <v/>
      </c>
      <c r="BE171" s="1"/>
      <c r="BF171" s="173">
        <v>1</v>
      </c>
      <c r="BG171" s="115" t="s">
        <v>557</v>
      </c>
      <c r="BH171" s="173"/>
      <c r="BI171" s="118"/>
      <c r="BJ171" s="61"/>
      <c r="BK171" s="173"/>
      <c r="BL171" s="1"/>
      <c r="BM171" s="105"/>
      <c r="BN171" s="153"/>
      <c r="BO171" s="1"/>
      <c r="BP171" s="1"/>
    </row>
    <row r="172" spans="1:68" s="274" customFormat="1" ht="67.5" customHeight="1" x14ac:dyDescent="0.15">
      <c r="A172" s="379">
        <v>148</v>
      </c>
      <c r="B172" s="226" t="s">
        <v>602</v>
      </c>
      <c r="C172" s="229" t="s">
        <v>793</v>
      </c>
      <c r="D172" s="228" t="s">
        <v>767</v>
      </c>
      <c r="E172" s="59">
        <v>171.63300000000001</v>
      </c>
      <c r="F172" s="59">
        <v>171.63300000000001</v>
      </c>
      <c r="G172" s="59">
        <v>169</v>
      </c>
      <c r="H172" s="175" t="s">
        <v>1033</v>
      </c>
      <c r="I172" s="238" t="s">
        <v>964</v>
      </c>
      <c r="J172" s="241" t="s">
        <v>1366</v>
      </c>
      <c r="K172" s="59">
        <v>0</v>
      </c>
      <c r="L172" s="59">
        <v>0</v>
      </c>
      <c r="M172" s="59">
        <f>L172-K172</f>
        <v>0</v>
      </c>
      <c r="N172" s="59"/>
      <c r="O172" s="242" t="s">
        <v>962</v>
      </c>
      <c r="P172" s="111"/>
      <c r="Q172" s="255"/>
      <c r="R172" s="255" t="s">
        <v>307</v>
      </c>
      <c r="S172" s="256" t="s">
        <v>295</v>
      </c>
      <c r="T172" s="257" t="s">
        <v>11</v>
      </c>
      <c r="U172" s="413" t="s">
        <v>464</v>
      </c>
      <c r="V172" s="258" t="s">
        <v>407</v>
      </c>
      <c r="W172" s="261" t="s">
        <v>409</v>
      </c>
      <c r="X172" s="227"/>
      <c r="Y172" s="227" t="s">
        <v>387</v>
      </c>
      <c r="Z172" s="260"/>
      <c r="AA172" s="437"/>
      <c r="AB172" s="435"/>
      <c r="AC172" s="436"/>
      <c r="AD172" s="435"/>
      <c r="AE172" s="436"/>
      <c r="AF172" s="437"/>
      <c r="AG172" s="9" t="str">
        <f t="shared" si="234"/>
        <v>高等教育局一般会計</v>
      </c>
      <c r="AH172" s="15"/>
      <c r="AI172" s="53" t="str">
        <f t="shared" si="226"/>
        <v>○</v>
      </c>
      <c r="AJ172" s="53" t="str">
        <f t="shared" si="227"/>
        <v>○</v>
      </c>
      <c r="AK172" s="53" t="str">
        <f t="shared" si="228"/>
        <v>○</v>
      </c>
      <c r="AL172" s="81"/>
      <c r="AM172" s="46" t="str">
        <f t="shared" si="229"/>
        <v>－</v>
      </c>
      <c r="AN172" s="81"/>
      <c r="AO172" s="46" t="str">
        <f t="shared" si="230"/>
        <v>○</v>
      </c>
      <c r="AP172" s="46" t="str">
        <f t="shared" si="231"/>
        <v>-</v>
      </c>
      <c r="AQ172" s="46"/>
      <c r="AR172" s="46" t="s">
        <v>407</v>
      </c>
      <c r="AS172" s="46" t="s">
        <v>407</v>
      </c>
      <c r="AT172" s="46"/>
      <c r="AU172" s="46"/>
      <c r="AV172" s="46"/>
      <c r="AW172" s="46"/>
      <c r="AX172" s="173"/>
      <c r="AY172" s="10">
        <v>41730</v>
      </c>
      <c r="AZ172" s="512">
        <v>42094</v>
      </c>
      <c r="BA172" s="426">
        <f t="shared" si="205"/>
        <v>0.99726027397260275</v>
      </c>
      <c r="BB172" s="173" t="str">
        <f t="shared" si="206"/>
        <v/>
      </c>
      <c r="BC172" s="173" t="str">
        <f t="shared" si="232"/>
        <v/>
      </c>
      <c r="BD172" s="173" t="str">
        <f t="shared" si="241"/>
        <v/>
      </c>
      <c r="BE172" s="1"/>
      <c r="BF172" s="173">
        <v>1</v>
      </c>
      <c r="BG172" s="115" t="s">
        <v>557</v>
      </c>
      <c r="BH172" s="173"/>
      <c r="BI172" s="118"/>
      <c r="BJ172" s="61"/>
      <c r="BK172" s="173"/>
      <c r="BL172" s="1"/>
      <c r="BM172" s="105"/>
      <c r="BN172" s="111"/>
      <c r="BO172" s="1"/>
      <c r="BP172" s="1"/>
    </row>
    <row r="173" spans="1:68" s="273" customFormat="1" ht="21" customHeight="1" x14ac:dyDescent="0.15">
      <c r="A173" s="380" t="s">
        <v>623</v>
      </c>
      <c r="B173" s="230"/>
      <c r="C173" s="505"/>
      <c r="D173" s="506"/>
      <c r="E173" s="88"/>
      <c r="F173" s="91"/>
      <c r="G173" s="90"/>
      <c r="H173" s="90"/>
      <c r="I173" s="243"/>
      <c r="J173" s="90"/>
      <c r="K173" s="88"/>
      <c r="L173" s="89"/>
      <c r="M173" s="89"/>
      <c r="N173" s="90"/>
      <c r="O173" s="245"/>
      <c r="P173" s="110"/>
      <c r="Q173" s="263"/>
      <c r="R173" s="230"/>
      <c r="S173" s="264"/>
      <c r="T173" s="265"/>
      <c r="U173" s="414"/>
      <c r="V173" s="266" t="str">
        <f t="shared" si="204"/>
        <v/>
      </c>
      <c r="W173" s="266"/>
      <c r="X173" s="266"/>
      <c r="Y173" s="266"/>
      <c r="Z173" s="267"/>
      <c r="AA173" s="38"/>
      <c r="AB173" s="92"/>
      <c r="AC173" s="93"/>
      <c r="AD173" s="92"/>
      <c r="AE173" s="93"/>
      <c r="AF173" s="28"/>
      <c r="AG173" s="9" t="str">
        <f t="shared" si="234"/>
        <v/>
      </c>
      <c r="AH173" s="15"/>
      <c r="AI173" s="94"/>
      <c r="AJ173" s="94"/>
      <c r="AK173" s="94"/>
      <c r="AL173" s="45"/>
      <c r="AM173" s="94"/>
      <c r="AN173" s="45"/>
      <c r="AO173" s="94"/>
      <c r="AP173" s="94"/>
      <c r="AQ173" s="94"/>
      <c r="AR173" s="94"/>
      <c r="AS173" s="94"/>
      <c r="AT173" s="94"/>
      <c r="AU173" s="94"/>
      <c r="AV173" s="94"/>
      <c r="AW173" s="94"/>
      <c r="AX173" s="95"/>
      <c r="AY173" s="507"/>
      <c r="AZ173" s="94"/>
      <c r="BA173" s="96"/>
      <c r="BB173" s="95"/>
      <c r="BC173" s="95"/>
      <c r="BD173" s="95"/>
      <c r="BE173" s="104"/>
      <c r="BF173" s="46"/>
      <c r="BG173" s="115"/>
      <c r="BH173" s="116"/>
      <c r="BI173" s="117"/>
      <c r="BJ173" s="61"/>
      <c r="BK173" s="116"/>
      <c r="BL173" s="104"/>
      <c r="BM173" s="83"/>
      <c r="BN173" s="110"/>
      <c r="BO173" s="104"/>
      <c r="BP173" s="104"/>
    </row>
    <row r="174" spans="1:68" s="274" customFormat="1" ht="54" customHeight="1" x14ac:dyDescent="0.15">
      <c r="A174" s="383"/>
      <c r="B174" s="444" t="s">
        <v>1627</v>
      </c>
      <c r="C174" s="287"/>
      <c r="D174" s="288"/>
      <c r="E174" s="70"/>
      <c r="F174" s="70"/>
      <c r="G174" s="70"/>
      <c r="H174" s="70"/>
      <c r="I174" s="290"/>
      <c r="J174" s="70"/>
      <c r="K174" s="70"/>
      <c r="L174" s="70"/>
      <c r="M174" s="70"/>
      <c r="N174" s="70"/>
      <c r="O174" s="291"/>
      <c r="P174" s="114"/>
      <c r="Q174" s="292"/>
      <c r="R174" s="292"/>
      <c r="S174" s="293"/>
      <c r="T174" s="294"/>
      <c r="U174" s="78"/>
      <c r="V174" s="295" t="str">
        <f t="shared" si="204"/>
        <v/>
      </c>
      <c r="W174" s="296"/>
      <c r="X174" s="291"/>
      <c r="Y174" s="291"/>
      <c r="Z174" s="297"/>
      <c r="AA174" s="437"/>
      <c r="AB174" s="73" t="s">
        <v>406</v>
      </c>
      <c r="AC174" s="74"/>
      <c r="AD174" s="73" t="s">
        <v>406</v>
      </c>
      <c r="AE174" s="74"/>
      <c r="AF174" s="437"/>
      <c r="AG174" s="9" t="str">
        <f t="shared" si="234"/>
        <v/>
      </c>
      <c r="AH174" s="15"/>
      <c r="AI174" s="75"/>
      <c r="AJ174" s="75"/>
      <c r="AK174" s="75"/>
      <c r="AL174" s="81"/>
      <c r="AM174" s="75"/>
      <c r="AN174" s="81"/>
      <c r="AO174" s="75"/>
      <c r="AP174" s="75"/>
      <c r="AQ174" s="75"/>
      <c r="AR174" s="75"/>
      <c r="AS174" s="75"/>
      <c r="AT174" s="75"/>
      <c r="AU174" s="75"/>
      <c r="AV174" s="75"/>
      <c r="AW174" s="75"/>
      <c r="AX174" s="76"/>
      <c r="AY174" s="77"/>
      <c r="AZ174" s="76"/>
      <c r="BA174" s="78"/>
      <c r="BB174" s="76" t="str">
        <f t="shared" si="206"/>
        <v/>
      </c>
      <c r="BC174" s="76" t="str">
        <f t="shared" si="232"/>
        <v/>
      </c>
      <c r="BD174" s="76" t="str">
        <f t="shared" si="241"/>
        <v/>
      </c>
      <c r="BE174" s="1"/>
      <c r="BF174" s="173"/>
      <c r="BG174" s="115" t="s">
        <v>558</v>
      </c>
      <c r="BH174" s="173">
        <v>1</v>
      </c>
      <c r="BI174" s="173"/>
      <c r="BJ174" s="61"/>
      <c r="BK174" s="173"/>
      <c r="BL174" s="1"/>
      <c r="BM174" s="71"/>
      <c r="BN174" s="114"/>
      <c r="BO174" s="1"/>
      <c r="BP174" s="1"/>
    </row>
    <row r="175" spans="1:68" s="274" customFormat="1" ht="54" customHeight="1" x14ac:dyDescent="0.15">
      <c r="A175" s="383"/>
      <c r="B175" s="444" t="s">
        <v>1628</v>
      </c>
      <c r="C175" s="287"/>
      <c r="D175" s="288"/>
      <c r="E175" s="70"/>
      <c r="F175" s="70"/>
      <c r="G175" s="70"/>
      <c r="H175" s="70"/>
      <c r="I175" s="290"/>
      <c r="J175" s="70"/>
      <c r="K175" s="70"/>
      <c r="L175" s="70"/>
      <c r="M175" s="70"/>
      <c r="N175" s="70"/>
      <c r="O175" s="291"/>
      <c r="P175" s="114"/>
      <c r="Q175" s="292"/>
      <c r="R175" s="292"/>
      <c r="S175" s="293"/>
      <c r="T175" s="294"/>
      <c r="U175" s="78"/>
      <c r="V175" s="295" t="str">
        <f t="shared" si="204"/>
        <v/>
      </c>
      <c r="W175" s="296"/>
      <c r="X175" s="291"/>
      <c r="Y175" s="291"/>
      <c r="Z175" s="297"/>
      <c r="AA175" s="437"/>
      <c r="AB175" s="73" t="s">
        <v>406</v>
      </c>
      <c r="AC175" s="74"/>
      <c r="AD175" s="73" t="s">
        <v>406</v>
      </c>
      <c r="AE175" s="74"/>
      <c r="AF175" s="437"/>
      <c r="AG175" s="9" t="str">
        <f t="shared" si="234"/>
        <v/>
      </c>
      <c r="AH175" s="15"/>
      <c r="AI175" s="75"/>
      <c r="AJ175" s="75"/>
      <c r="AK175" s="75"/>
      <c r="AL175" s="81"/>
      <c r="AM175" s="75"/>
      <c r="AN175" s="81"/>
      <c r="AO175" s="75"/>
      <c r="AP175" s="75"/>
      <c r="AQ175" s="75"/>
      <c r="AR175" s="75"/>
      <c r="AS175" s="75"/>
      <c r="AT175" s="75"/>
      <c r="AU175" s="75"/>
      <c r="AV175" s="75"/>
      <c r="AW175" s="75"/>
      <c r="AX175" s="76"/>
      <c r="AY175" s="77"/>
      <c r="AZ175" s="76"/>
      <c r="BA175" s="78"/>
      <c r="BB175" s="76" t="str">
        <f t="shared" si="206"/>
        <v/>
      </c>
      <c r="BC175" s="76" t="str">
        <f t="shared" si="232"/>
        <v/>
      </c>
      <c r="BD175" s="76" t="str">
        <f t="shared" si="241"/>
        <v/>
      </c>
      <c r="BE175" s="1"/>
      <c r="BF175" s="173"/>
      <c r="BG175" s="115" t="s">
        <v>558</v>
      </c>
      <c r="BH175" s="173">
        <v>1</v>
      </c>
      <c r="BI175" s="173"/>
      <c r="BJ175" s="61"/>
      <c r="BK175" s="173"/>
      <c r="BL175" s="1"/>
      <c r="BM175" s="71"/>
      <c r="BN175" s="114"/>
      <c r="BO175" s="1"/>
      <c r="BP175" s="1"/>
    </row>
    <row r="176" spans="1:68" s="274" customFormat="1" ht="54" customHeight="1" x14ac:dyDescent="0.15">
      <c r="A176" s="383"/>
      <c r="B176" s="289" t="s">
        <v>1445</v>
      </c>
      <c r="C176" s="287"/>
      <c r="D176" s="288"/>
      <c r="E176" s="70"/>
      <c r="F176" s="70"/>
      <c r="G176" s="70"/>
      <c r="H176" s="70"/>
      <c r="I176" s="290"/>
      <c r="J176" s="70"/>
      <c r="K176" s="70"/>
      <c r="L176" s="70"/>
      <c r="M176" s="70"/>
      <c r="N176" s="70"/>
      <c r="O176" s="291"/>
      <c r="P176" s="114"/>
      <c r="Q176" s="292"/>
      <c r="R176" s="292"/>
      <c r="S176" s="293"/>
      <c r="T176" s="298"/>
      <c r="U176" s="78"/>
      <c r="V176" s="295" t="str">
        <f t="shared" si="204"/>
        <v/>
      </c>
      <c r="W176" s="296"/>
      <c r="X176" s="291"/>
      <c r="Y176" s="291"/>
      <c r="Z176" s="297"/>
      <c r="AA176" s="437"/>
      <c r="AB176" s="73" t="s">
        <v>406</v>
      </c>
      <c r="AC176" s="74"/>
      <c r="AD176" s="73" t="s">
        <v>406</v>
      </c>
      <c r="AE176" s="74"/>
      <c r="AF176" s="437"/>
      <c r="AG176" s="9" t="str">
        <f t="shared" si="234"/>
        <v/>
      </c>
      <c r="AH176" s="15"/>
      <c r="AI176" s="75"/>
      <c r="AJ176" s="75"/>
      <c r="AK176" s="75"/>
      <c r="AL176" s="81"/>
      <c r="AM176" s="75"/>
      <c r="AN176" s="81"/>
      <c r="AO176" s="75"/>
      <c r="AP176" s="75"/>
      <c r="AQ176" s="75"/>
      <c r="AR176" s="75"/>
      <c r="AS176" s="75"/>
      <c r="AT176" s="75"/>
      <c r="AU176" s="75"/>
      <c r="AV176" s="75"/>
      <c r="AW176" s="75"/>
      <c r="AX176" s="76"/>
      <c r="AY176" s="77"/>
      <c r="AZ176" s="76"/>
      <c r="BA176" s="78"/>
      <c r="BB176" s="76" t="str">
        <f t="shared" si="206"/>
        <v/>
      </c>
      <c r="BC176" s="76" t="str">
        <f t="shared" si="232"/>
        <v/>
      </c>
      <c r="BD176" s="76" t="str">
        <f t="shared" si="241"/>
        <v/>
      </c>
      <c r="BE176" s="1"/>
      <c r="BF176" s="173"/>
      <c r="BG176" s="115" t="s">
        <v>558</v>
      </c>
      <c r="BH176" s="173">
        <v>1</v>
      </c>
      <c r="BI176" s="173"/>
      <c r="BJ176" s="61"/>
      <c r="BK176" s="173"/>
      <c r="BL176" s="1"/>
      <c r="BM176" s="71"/>
      <c r="BN176" s="114"/>
      <c r="BO176" s="1"/>
      <c r="BP176" s="1"/>
    </row>
    <row r="177" spans="1:68" s="274" customFormat="1" ht="54" customHeight="1" x14ac:dyDescent="0.15">
      <c r="A177" s="383"/>
      <c r="B177" s="289" t="s">
        <v>1447</v>
      </c>
      <c r="C177" s="287"/>
      <c r="D177" s="288"/>
      <c r="E177" s="70"/>
      <c r="F177" s="70"/>
      <c r="G177" s="70"/>
      <c r="H177" s="70"/>
      <c r="I177" s="290"/>
      <c r="J177" s="70"/>
      <c r="K177" s="70"/>
      <c r="L177" s="70"/>
      <c r="M177" s="70"/>
      <c r="N177" s="70"/>
      <c r="O177" s="291"/>
      <c r="P177" s="114"/>
      <c r="Q177" s="292"/>
      <c r="R177" s="292"/>
      <c r="S177" s="293"/>
      <c r="T177" s="298"/>
      <c r="U177" s="78"/>
      <c r="V177" s="295" t="str">
        <f t="shared" si="204"/>
        <v/>
      </c>
      <c r="W177" s="296"/>
      <c r="X177" s="291"/>
      <c r="Y177" s="291"/>
      <c r="Z177" s="297"/>
      <c r="AA177" s="437"/>
      <c r="AB177" s="73" t="s">
        <v>406</v>
      </c>
      <c r="AC177" s="74"/>
      <c r="AD177" s="73" t="s">
        <v>406</v>
      </c>
      <c r="AE177" s="74"/>
      <c r="AF177" s="437"/>
      <c r="AG177" s="9" t="str">
        <f t="shared" si="234"/>
        <v/>
      </c>
      <c r="AH177" s="15"/>
      <c r="AI177" s="75"/>
      <c r="AJ177" s="75"/>
      <c r="AK177" s="75"/>
      <c r="AL177" s="81"/>
      <c r="AM177" s="75"/>
      <c r="AN177" s="81"/>
      <c r="AO177" s="75"/>
      <c r="AP177" s="75"/>
      <c r="AQ177" s="75"/>
      <c r="AR177" s="75"/>
      <c r="AS177" s="75"/>
      <c r="AT177" s="75"/>
      <c r="AU177" s="75"/>
      <c r="AV177" s="75"/>
      <c r="AW177" s="75"/>
      <c r="AX177" s="76"/>
      <c r="AY177" s="77"/>
      <c r="AZ177" s="76"/>
      <c r="BA177" s="78"/>
      <c r="BB177" s="76" t="str">
        <f t="shared" si="206"/>
        <v/>
      </c>
      <c r="BC177" s="76" t="str">
        <f t="shared" si="232"/>
        <v/>
      </c>
      <c r="BD177" s="76" t="str">
        <f t="shared" si="241"/>
        <v/>
      </c>
      <c r="BE177" s="1"/>
      <c r="BF177" s="173"/>
      <c r="BG177" s="115" t="s">
        <v>558</v>
      </c>
      <c r="BH177" s="173">
        <v>1</v>
      </c>
      <c r="BI177" s="173"/>
      <c r="BJ177" s="61"/>
      <c r="BK177" s="173"/>
      <c r="BL177" s="1"/>
      <c r="BM177" s="71"/>
      <c r="BN177" s="114"/>
      <c r="BO177" s="1"/>
      <c r="BP177" s="1"/>
    </row>
    <row r="178" spans="1:68" s="274" customFormat="1" ht="54" customHeight="1" x14ac:dyDescent="0.15">
      <c r="A178" s="383"/>
      <c r="B178" s="289" t="s">
        <v>1448</v>
      </c>
      <c r="C178" s="287"/>
      <c r="D178" s="288"/>
      <c r="E178" s="70"/>
      <c r="F178" s="70"/>
      <c r="G178" s="70"/>
      <c r="H178" s="70"/>
      <c r="I178" s="290"/>
      <c r="J178" s="70"/>
      <c r="K178" s="70"/>
      <c r="L178" s="70"/>
      <c r="M178" s="70"/>
      <c r="N178" s="70"/>
      <c r="O178" s="291"/>
      <c r="P178" s="114"/>
      <c r="Q178" s="292"/>
      <c r="R178" s="292"/>
      <c r="S178" s="293"/>
      <c r="T178" s="298"/>
      <c r="U178" s="78"/>
      <c r="V178" s="295" t="str">
        <f t="shared" si="204"/>
        <v/>
      </c>
      <c r="W178" s="296"/>
      <c r="X178" s="291"/>
      <c r="Y178" s="291"/>
      <c r="Z178" s="297"/>
      <c r="AA178" s="437"/>
      <c r="AB178" s="73" t="s">
        <v>406</v>
      </c>
      <c r="AC178" s="74"/>
      <c r="AD178" s="73" t="s">
        <v>406</v>
      </c>
      <c r="AE178" s="74"/>
      <c r="AF178" s="437"/>
      <c r="AG178" s="9" t="str">
        <f t="shared" ref="AG178:AG210" si="242">R178&amp;S178</f>
        <v/>
      </c>
      <c r="AH178" s="15"/>
      <c r="AI178" s="75"/>
      <c r="AJ178" s="75"/>
      <c r="AK178" s="75"/>
      <c r="AL178" s="81"/>
      <c r="AM178" s="75"/>
      <c r="AN178" s="81"/>
      <c r="AO178" s="75"/>
      <c r="AP178" s="75"/>
      <c r="AQ178" s="75"/>
      <c r="AR178" s="75"/>
      <c r="AS178" s="75"/>
      <c r="AT178" s="75"/>
      <c r="AU178" s="75"/>
      <c r="AV178" s="75"/>
      <c r="AW178" s="75"/>
      <c r="AX178" s="76"/>
      <c r="AY178" s="77"/>
      <c r="AZ178" s="76"/>
      <c r="BA178" s="78"/>
      <c r="BB178" s="76" t="str">
        <f t="shared" si="206"/>
        <v/>
      </c>
      <c r="BC178" s="76" t="str">
        <f t="shared" ref="BC178:BC184" si="243">IF(AND(AZ178="未定",AB178="○"),"○","")</f>
        <v/>
      </c>
      <c r="BD178" s="76" t="str">
        <f t="shared" si="241"/>
        <v/>
      </c>
      <c r="BE178" s="1"/>
      <c r="BF178" s="173"/>
      <c r="BG178" s="115" t="s">
        <v>558</v>
      </c>
      <c r="BH178" s="173">
        <v>1</v>
      </c>
      <c r="BI178" s="173"/>
      <c r="BJ178" s="61"/>
      <c r="BK178" s="173"/>
      <c r="BL178" s="1"/>
      <c r="BM178" s="71"/>
      <c r="BN178" s="114"/>
      <c r="BO178" s="1"/>
      <c r="BP178" s="1"/>
    </row>
    <row r="179" spans="1:68" s="273" customFormat="1" ht="21" customHeight="1" x14ac:dyDescent="0.15">
      <c r="A179" s="380" t="s">
        <v>624</v>
      </c>
      <c r="B179" s="230"/>
      <c r="C179" s="505"/>
      <c r="D179" s="506"/>
      <c r="E179" s="88"/>
      <c r="F179" s="91"/>
      <c r="G179" s="90"/>
      <c r="H179" s="90"/>
      <c r="I179" s="243"/>
      <c r="J179" s="90"/>
      <c r="K179" s="88"/>
      <c r="L179" s="89"/>
      <c r="M179" s="89"/>
      <c r="N179" s="90"/>
      <c r="O179" s="245"/>
      <c r="P179" s="110"/>
      <c r="Q179" s="263"/>
      <c r="R179" s="230"/>
      <c r="S179" s="264"/>
      <c r="T179" s="265"/>
      <c r="U179" s="414"/>
      <c r="V179" s="266" t="str">
        <f t="shared" si="204"/>
        <v/>
      </c>
      <c r="W179" s="266"/>
      <c r="X179" s="266"/>
      <c r="Y179" s="266"/>
      <c r="Z179" s="267"/>
      <c r="AA179" s="38"/>
      <c r="AB179" s="92"/>
      <c r="AC179" s="93"/>
      <c r="AD179" s="92"/>
      <c r="AE179" s="93"/>
      <c r="AF179" s="28"/>
      <c r="AG179" s="9" t="str">
        <f t="shared" si="242"/>
        <v/>
      </c>
      <c r="AH179" s="15"/>
      <c r="AI179" s="94"/>
      <c r="AJ179" s="94"/>
      <c r="AK179" s="94"/>
      <c r="AL179" s="45"/>
      <c r="AM179" s="94"/>
      <c r="AN179" s="45"/>
      <c r="AO179" s="94"/>
      <c r="AP179" s="94"/>
      <c r="AQ179" s="94"/>
      <c r="AR179" s="94"/>
      <c r="AS179" s="94"/>
      <c r="AT179" s="94"/>
      <c r="AU179" s="94"/>
      <c r="AV179" s="94"/>
      <c r="AW179" s="94"/>
      <c r="AX179" s="95"/>
      <c r="AY179" s="507"/>
      <c r="AZ179" s="94"/>
      <c r="BA179" s="96"/>
      <c r="BB179" s="95"/>
      <c r="BC179" s="95"/>
      <c r="BD179" s="95"/>
      <c r="BE179" s="104"/>
      <c r="BF179" s="46"/>
      <c r="BG179" s="115"/>
      <c r="BH179" s="116"/>
      <c r="BI179" s="117"/>
      <c r="BJ179" s="61"/>
      <c r="BK179" s="116"/>
      <c r="BL179" s="104"/>
      <c r="BM179" s="83"/>
      <c r="BN179" s="110"/>
      <c r="BO179" s="104"/>
      <c r="BP179" s="104"/>
    </row>
    <row r="180" spans="1:68" s="274" customFormat="1" ht="57" customHeight="1" x14ac:dyDescent="0.15">
      <c r="A180" s="379">
        <v>149</v>
      </c>
      <c r="B180" s="226" t="s">
        <v>133</v>
      </c>
      <c r="C180" s="229" t="s">
        <v>850</v>
      </c>
      <c r="D180" s="228" t="s">
        <v>520</v>
      </c>
      <c r="E180" s="59">
        <v>84429.606</v>
      </c>
      <c r="F180" s="59">
        <v>83779.600000000006</v>
      </c>
      <c r="G180" s="59">
        <v>82215</v>
      </c>
      <c r="H180" s="59" t="s">
        <v>1083</v>
      </c>
      <c r="I180" s="238" t="s">
        <v>650</v>
      </c>
      <c r="J180" s="241" t="s">
        <v>1370</v>
      </c>
      <c r="K180" s="59">
        <v>89815.614000000001</v>
      </c>
      <c r="L180" s="59">
        <v>115325.67200000001</v>
      </c>
      <c r="M180" s="59">
        <f>L180-K180</f>
        <v>25510.058000000005</v>
      </c>
      <c r="N180" s="62"/>
      <c r="O180" s="242" t="s">
        <v>650</v>
      </c>
      <c r="P180" s="111"/>
      <c r="Q180" s="255" t="s">
        <v>1562</v>
      </c>
      <c r="R180" s="255" t="s">
        <v>78</v>
      </c>
      <c r="S180" s="256" t="s">
        <v>295</v>
      </c>
      <c r="T180" s="257" t="s">
        <v>275</v>
      </c>
      <c r="U180" s="426">
        <v>161</v>
      </c>
      <c r="V180" s="258" t="str">
        <f t="shared" si="204"/>
        <v/>
      </c>
      <c r="W180" s="261"/>
      <c r="X180" s="227"/>
      <c r="Y180" s="227" t="s">
        <v>387</v>
      </c>
      <c r="Z180" s="260"/>
      <c r="AA180" s="437"/>
      <c r="AB180" s="435" t="s">
        <v>406</v>
      </c>
      <c r="AC180" s="436"/>
      <c r="AD180" s="435" t="s">
        <v>406</v>
      </c>
      <c r="AE180" s="436"/>
      <c r="AF180" s="437"/>
      <c r="AG180" s="9" t="str">
        <f t="shared" si="242"/>
        <v>高等教育局一般会計</v>
      </c>
      <c r="AH180" s="15"/>
      <c r="AI180" s="53" t="str">
        <f>IF(OR(AJ180="○",AS180="○"),"○","－")</f>
        <v>－</v>
      </c>
      <c r="AJ180" s="53" t="str">
        <f>IF(OR(AO180="○",AP180="○",AQ180="○",AT180="○",AV180="○"),"○","－")</f>
        <v>－</v>
      </c>
      <c r="AK180" s="53" t="str">
        <f>IF(OR(AO180="○",AP180="○",AQ180="○"),"○","－")</f>
        <v>－</v>
      </c>
      <c r="AL180" s="81"/>
      <c r="AM180" s="46" t="str">
        <f>IF(AB180="○","○","－")</f>
        <v>－</v>
      </c>
      <c r="AN180" s="81"/>
      <c r="AO180" s="46" t="str">
        <f>IF(AY180=41730,"○","-")</f>
        <v>-</v>
      </c>
      <c r="AP180" s="46" t="str">
        <f>IF(AZ180=42460,"○","-")</f>
        <v>-</v>
      </c>
      <c r="AQ180" s="46"/>
      <c r="AR180" s="46"/>
      <c r="AS180" s="46"/>
      <c r="AT180" s="46"/>
      <c r="AU180" s="46"/>
      <c r="AV180" s="46"/>
      <c r="AW180" s="46"/>
      <c r="AX180" s="173" t="s">
        <v>387</v>
      </c>
      <c r="AY180" s="10">
        <v>16011</v>
      </c>
      <c r="AZ180" s="173" t="s">
        <v>520</v>
      </c>
      <c r="BA180" s="426" t="str">
        <f t="shared" si="205"/>
        <v>未定</v>
      </c>
      <c r="BB180" s="173" t="str">
        <f t="shared" si="206"/>
        <v/>
      </c>
      <c r="BC180" s="173" t="str">
        <f t="shared" si="243"/>
        <v/>
      </c>
      <c r="BD180" s="173" t="str">
        <f t="shared" si="241"/>
        <v/>
      </c>
      <c r="BE180" s="1"/>
      <c r="BF180" s="173">
        <v>1</v>
      </c>
      <c r="BG180" s="115" t="s">
        <v>559</v>
      </c>
      <c r="BH180" s="173"/>
      <c r="BI180" s="118"/>
      <c r="BJ180" s="61"/>
      <c r="BK180" s="173"/>
      <c r="BL180" s="3"/>
      <c r="BM180" s="105"/>
      <c r="BN180" s="111"/>
      <c r="BO180" s="3"/>
      <c r="BP180" s="3"/>
    </row>
    <row r="181" spans="1:68" s="274" customFormat="1" ht="57" customHeight="1" x14ac:dyDescent="0.15">
      <c r="A181" s="379">
        <v>150</v>
      </c>
      <c r="B181" s="226" t="s">
        <v>242</v>
      </c>
      <c r="C181" s="229" t="s">
        <v>804</v>
      </c>
      <c r="D181" s="228" t="s">
        <v>520</v>
      </c>
      <c r="E181" s="59">
        <v>14029.475</v>
      </c>
      <c r="F181" s="59">
        <v>14029.475</v>
      </c>
      <c r="G181" s="59">
        <f>SUM(F181:F181)</f>
        <v>14029.475</v>
      </c>
      <c r="H181" s="59" t="s">
        <v>1083</v>
      </c>
      <c r="I181" s="238" t="s">
        <v>963</v>
      </c>
      <c r="J181" s="241" t="s">
        <v>1371</v>
      </c>
      <c r="K181" s="59">
        <v>12868.615</v>
      </c>
      <c r="L181" s="59">
        <v>16458.493999999999</v>
      </c>
      <c r="M181" s="59">
        <f>L181-K181</f>
        <v>3589.878999999999</v>
      </c>
      <c r="N181" s="59">
        <v>-12.013999999999999</v>
      </c>
      <c r="O181" s="242" t="s">
        <v>961</v>
      </c>
      <c r="P181" s="153" t="s">
        <v>1372</v>
      </c>
      <c r="Q181" s="255" t="s">
        <v>1563</v>
      </c>
      <c r="R181" s="255" t="s">
        <v>78</v>
      </c>
      <c r="S181" s="256" t="s">
        <v>295</v>
      </c>
      <c r="T181" s="257" t="s">
        <v>76</v>
      </c>
      <c r="U181" s="426">
        <v>162</v>
      </c>
      <c r="V181" s="258"/>
      <c r="W181" s="261" t="s">
        <v>693</v>
      </c>
      <c r="X181" s="227"/>
      <c r="Y181" s="227"/>
      <c r="Z181" s="260"/>
      <c r="AA181" s="437"/>
      <c r="AB181" s="435" t="s">
        <v>406</v>
      </c>
      <c r="AC181" s="436"/>
      <c r="AD181" s="435" t="s">
        <v>407</v>
      </c>
      <c r="AE181" s="436" t="s">
        <v>408</v>
      </c>
      <c r="AF181" s="437"/>
      <c r="AG181" s="9" t="str">
        <f t="shared" si="242"/>
        <v>高等教育局一般会計</v>
      </c>
      <c r="AH181" s="15"/>
      <c r="AI181" s="53" t="str">
        <f>IF(OR(AJ181="○",AS181="○"),"○","－")</f>
        <v>－</v>
      </c>
      <c r="AJ181" s="53" t="str">
        <f>IF(OR(AO181="○",AP181="○",AQ181="○",AT181="○",AV181="○"),"○","－")</f>
        <v>－</v>
      </c>
      <c r="AK181" s="53" t="str">
        <f>IF(OR(AO181="○",AP181="○",AQ181="○"),"○","－")</f>
        <v>－</v>
      </c>
      <c r="AL181" s="81"/>
      <c r="AM181" s="46" t="str">
        <f>IF(AB181="○","○","－")</f>
        <v>－</v>
      </c>
      <c r="AN181" s="81"/>
      <c r="AO181" s="46" t="str">
        <f>IF(AY181=41730,"○","-")</f>
        <v>-</v>
      </c>
      <c r="AP181" s="46" t="str">
        <f>IF(AZ181=42460,"○","-")</f>
        <v>-</v>
      </c>
      <c r="AQ181" s="46"/>
      <c r="AR181" s="46"/>
      <c r="AS181" s="46"/>
      <c r="AT181" s="46"/>
      <c r="AU181" s="46"/>
      <c r="AV181" s="46"/>
      <c r="AW181" s="46"/>
      <c r="AX181" s="173" t="s">
        <v>387</v>
      </c>
      <c r="AY181" s="10">
        <v>38078</v>
      </c>
      <c r="AZ181" s="173" t="s">
        <v>520</v>
      </c>
      <c r="BA181" s="426" t="str">
        <f t="shared" si="205"/>
        <v>未定</v>
      </c>
      <c r="BB181" s="173" t="str">
        <f t="shared" si="206"/>
        <v>○</v>
      </c>
      <c r="BC181" s="173" t="str">
        <f t="shared" si="243"/>
        <v/>
      </c>
      <c r="BD181" s="173" t="str">
        <f t="shared" si="241"/>
        <v>○</v>
      </c>
      <c r="BE181" s="1"/>
      <c r="BF181" s="46">
        <v>1</v>
      </c>
      <c r="BG181" s="115" t="s">
        <v>559</v>
      </c>
      <c r="BH181" s="173"/>
      <c r="BI181" s="118"/>
      <c r="BJ181" s="61"/>
      <c r="BK181" s="173"/>
      <c r="BL181" s="3"/>
      <c r="BM181" s="105"/>
      <c r="BN181" s="153"/>
      <c r="BO181" s="3"/>
      <c r="BP181" s="3"/>
    </row>
    <row r="182" spans="1:68" s="273" customFormat="1" ht="21" customHeight="1" x14ac:dyDescent="0.15">
      <c r="A182" s="380" t="s">
        <v>625</v>
      </c>
      <c r="B182" s="230"/>
      <c r="C182" s="505"/>
      <c r="D182" s="506"/>
      <c r="E182" s="88"/>
      <c r="F182" s="91"/>
      <c r="G182" s="90"/>
      <c r="H182" s="90"/>
      <c r="I182" s="243"/>
      <c r="J182" s="90"/>
      <c r="K182" s="88"/>
      <c r="L182" s="89"/>
      <c r="M182" s="89"/>
      <c r="N182" s="90"/>
      <c r="O182" s="245"/>
      <c r="P182" s="110"/>
      <c r="Q182" s="263"/>
      <c r="R182" s="230"/>
      <c r="S182" s="264"/>
      <c r="T182" s="265"/>
      <c r="U182" s="414"/>
      <c r="V182" s="266" t="str">
        <f t="shared" si="204"/>
        <v/>
      </c>
      <c r="W182" s="266"/>
      <c r="X182" s="266"/>
      <c r="Y182" s="266"/>
      <c r="Z182" s="267"/>
      <c r="AA182" s="38"/>
      <c r="AB182" s="92"/>
      <c r="AC182" s="93"/>
      <c r="AD182" s="92"/>
      <c r="AE182" s="93"/>
      <c r="AF182" s="28"/>
      <c r="AG182" s="9" t="str">
        <f t="shared" si="242"/>
        <v/>
      </c>
      <c r="AH182" s="15"/>
      <c r="AI182" s="94"/>
      <c r="AJ182" s="94"/>
      <c r="AK182" s="94"/>
      <c r="AL182" s="45"/>
      <c r="AM182" s="94"/>
      <c r="AN182" s="45"/>
      <c r="AO182" s="94"/>
      <c r="AP182" s="94"/>
      <c r="AQ182" s="94"/>
      <c r="AR182" s="94"/>
      <c r="AS182" s="94"/>
      <c r="AT182" s="94"/>
      <c r="AU182" s="94"/>
      <c r="AV182" s="94"/>
      <c r="AW182" s="94"/>
      <c r="AX182" s="95"/>
      <c r="AY182" s="507"/>
      <c r="AZ182" s="94"/>
      <c r="BA182" s="96"/>
      <c r="BB182" s="95"/>
      <c r="BC182" s="95"/>
      <c r="BD182" s="95"/>
      <c r="BE182" s="104"/>
      <c r="BF182" s="46"/>
      <c r="BG182" s="115"/>
      <c r="BH182" s="116"/>
      <c r="BI182" s="117"/>
      <c r="BJ182" s="61"/>
      <c r="BK182" s="116"/>
      <c r="BL182" s="104"/>
      <c r="BM182" s="83"/>
      <c r="BN182" s="110"/>
      <c r="BO182" s="104"/>
      <c r="BP182" s="104"/>
    </row>
    <row r="183" spans="1:68" s="274" customFormat="1" ht="54" customHeight="1" x14ac:dyDescent="0.15">
      <c r="A183" s="379">
        <v>151</v>
      </c>
      <c r="B183" s="226" t="s">
        <v>1465</v>
      </c>
      <c r="C183" s="229" t="s">
        <v>813</v>
      </c>
      <c r="D183" s="228" t="s">
        <v>520</v>
      </c>
      <c r="E183" s="59">
        <v>192.613</v>
      </c>
      <c r="F183" s="59">
        <v>290</v>
      </c>
      <c r="G183" s="59">
        <v>284.60000000000002</v>
      </c>
      <c r="H183" s="59" t="s">
        <v>1083</v>
      </c>
      <c r="I183" s="238" t="s">
        <v>650</v>
      </c>
      <c r="J183" s="241" t="s">
        <v>1224</v>
      </c>
      <c r="K183" s="59">
        <v>173.352</v>
      </c>
      <c r="L183" s="59">
        <v>2172.75</v>
      </c>
      <c r="M183" s="59">
        <f t="shared" ref="M183:M198" si="244">L183-K183</f>
        <v>1999.3979999999999</v>
      </c>
      <c r="N183" s="59"/>
      <c r="O183" s="242" t="s">
        <v>650</v>
      </c>
      <c r="P183" s="111"/>
      <c r="Q183" s="255" t="s">
        <v>1564</v>
      </c>
      <c r="R183" s="255" t="s">
        <v>236</v>
      </c>
      <c r="S183" s="256" t="s">
        <v>295</v>
      </c>
      <c r="T183" s="257" t="s">
        <v>682</v>
      </c>
      <c r="U183" s="426">
        <v>163</v>
      </c>
      <c r="V183" s="258" t="str">
        <f t="shared" si="204"/>
        <v/>
      </c>
      <c r="W183" s="261"/>
      <c r="X183" s="227"/>
      <c r="Y183" s="227" t="s">
        <v>387</v>
      </c>
      <c r="Z183" s="260"/>
      <c r="AA183" s="437"/>
      <c r="AB183" s="435" t="s">
        <v>406</v>
      </c>
      <c r="AC183" s="436"/>
      <c r="AD183" s="435" t="s">
        <v>406</v>
      </c>
      <c r="AE183" s="436"/>
      <c r="AF183" s="437"/>
      <c r="AG183" s="9" t="str">
        <f t="shared" si="242"/>
        <v>初等中等教育局一般会計</v>
      </c>
      <c r="AH183" s="15" t="s">
        <v>706</v>
      </c>
      <c r="AI183" s="53" t="str">
        <f>IF(OR(AJ183="○",AS183="○"),"○","－")</f>
        <v>－</v>
      </c>
      <c r="AJ183" s="53" t="str">
        <f>IF(OR(AO183="○",AP183="○",AQ183="○",AT183="○",AV183="○"),"○","－")</f>
        <v>－</v>
      </c>
      <c r="AK183" s="53" t="str">
        <f>IF(OR(AO183="○",AP183="○",AQ183="○"),"○","－")</f>
        <v>－</v>
      </c>
      <c r="AL183" s="81"/>
      <c r="AM183" s="46" t="str">
        <f>IF(AB183="○","○","－")</f>
        <v>－</v>
      </c>
      <c r="AN183" s="81"/>
      <c r="AO183" s="46" t="str">
        <f>IF(AY183=41730,"○","-")</f>
        <v>-</v>
      </c>
      <c r="AP183" s="46" t="str">
        <f>IF(AZ183=42460,"○","-")</f>
        <v>-</v>
      </c>
      <c r="AQ183" s="46"/>
      <c r="AR183" s="46"/>
      <c r="AS183" s="46"/>
      <c r="AT183" s="46"/>
      <c r="AU183" s="46"/>
      <c r="AV183" s="46"/>
      <c r="AW183" s="46"/>
      <c r="AX183" s="173" t="s">
        <v>387</v>
      </c>
      <c r="AY183" s="10">
        <v>24563</v>
      </c>
      <c r="AZ183" s="173" t="s">
        <v>520</v>
      </c>
      <c r="BA183" s="426" t="str">
        <f t="shared" si="205"/>
        <v>未定</v>
      </c>
      <c r="BB183" s="173" t="str">
        <f t="shared" ref="BB183:BB243" si="245">IF(AND(AZ183="未定",OR(V183="○",AB183="○",AD183="○")),"○","")</f>
        <v/>
      </c>
      <c r="BC183" s="173" t="str">
        <f t="shared" si="243"/>
        <v/>
      </c>
      <c r="BD183" s="173" t="str">
        <f t="shared" si="241"/>
        <v/>
      </c>
      <c r="BE183" s="1"/>
      <c r="BF183" s="173">
        <v>1</v>
      </c>
      <c r="BG183" s="115" t="s">
        <v>560</v>
      </c>
      <c r="BH183" s="173"/>
      <c r="BI183" s="118"/>
      <c r="BJ183" s="61"/>
      <c r="BK183" s="173"/>
      <c r="BL183" s="3"/>
      <c r="BM183" s="105"/>
      <c r="BN183" s="111"/>
      <c r="BO183" s="3"/>
      <c r="BP183" s="3"/>
    </row>
    <row r="184" spans="1:68" s="286" customFormat="1" ht="54" customHeight="1" x14ac:dyDescent="0.15">
      <c r="A184" s="379">
        <v>152</v>
      </c>
      <c r="B184" s="226" t="s">
        <v>81</v>
      </c>
      <c r="C184" s="278" t="s">
        <v>788</v>
      </c>
      <c r="D184" s="228" t="s">
        <v>523</v>
      </c>
      <c r="E184" s="59">
        <v>1335.1690000000001</v>
      </c>
      <c r="F184" s="59">
        <v>2054.8000000000002</v>
      </c>
      <c r="G184" s="59">
        <v>2014</v>
      </c>
      <c r="H184" s="59" t="s">
        <v>1083</v>
      </c>
      <c r="I184" s="279" t="s">
        <v>650</v>
      </c>
      <c r="J184" s="280" t="s">
        <v>1258</v>
      </c>
      <c r="K184" s="59">
        <v>1335.1690000000001</v>
      </c>
      <c r="L184" s="59">
        <v>0</v>
      </c>
      <c r="M184" s="59">
        <f t="shared" si="244"/>
        <v>-1335.1690000000001</v>
      </c>
      <c r="N184" s="62"/>
      <c r="O184" s="281" t="s">
        <v>650</v>
      </c>
      <c r="P184" s="432" t="s">
        <v>1259</v>
      </c>
      <c r="Q184" s="255"/>
      <c r="R184" s="255" t="s">
        <v>236</v>
      </c>
      <c r="S184" s="256" t="s">
        <v>320</v>
      </c>
      <c r="T184" s="257" t="s">
        <v>322</v>
      </c>
      <c r="U184" s="426">
        <v>164</v>
      </c>
      <c r="V184" s="258" t="str">
        <f t="shared" si="204"/>
        <v/>
      </c>
      <c r="W184" s="283"/>
      <c r="X184" s="284"/>
      <c r="Y184" s="227" t="s">
        <v>387</v>
      </c>
      <c r="Z184" s="285"/>
      <c r="AA184" s="437"/>
      <c r="AB184" s="435" t="s">
        <v>406</v>
      </c>
      <c r="AC184" s="436"/>
      <c r="AD184" s="435" t="s">
        <v>406</v>
      </c>
      <c r="AE184" s="436"/>
      <c r="AF184" s="437"/>
      <c r="AG184" s="9" t="str">
        <f t="shared" si="242"/>
        <v>初等中等教育局東日本大震災復興特別会計</v>
      </c>
      <c r="AH184" s="15" t="s">
        <v>706</v>
      </c>
      <c r="AI184" s="53" t="str">
        <f>IF(OR(AJ184="○",AS184="○"),"○","－")</f>
        <v>－</v>
      </c>
      <c r="AJ184" s="53" t="str">
        <f>IF(OR(AO184="○",AP184="○",AQ184="○",AT184="○",AV184="○"),"○","－")</f>
        <v>－</v>
      </c>
      <c r="AK184" s="53" t="str">
        <f>IF(OR(AO184="○",AP184="○",AQ184="○"),"○","－")</f>
        <v>－</v>
      </c>
      <c r="AL184" s="81"/>
      <c r="AM184" s="46" t="str">
        <f>IF(AB184="○","○","－")</f>
        <v>－</v>
      </c>
      <c r="AN184" s="81"/>
      <c r="AO184" s="46" t="str">
        <f>IF(AY184=41730,"○","-")</f>
        <v>-</v>
      </c>
      <c r="AP184" s="46" t="str">
        <f>IF(AZ184=42460,"○","-")</f>
        <v>-</v>
      </c>
      <c r="AQ184" s="46"/>
      <c r="AR184" s="46"/>
      <c r="AS184" s="46"/>
      <c r="AT184" s="46"/>
      <c r="AU184" s="46"/>
      <c r="AV184" s="46"/>
      <c r="AW184" s="46"/>
      <c r="AX184" s="173"/>
      <c r="AY184" s="10">
        <v>40634</v>
      </c>
      <c r="AZ184" s="173" t="s">
        <v>520</v>
      </c>
      <c r="BA184" s="426" t="str">
        <f t="shared" si="205"/>
        <v>未定</v>
      </c>
      <c r="BB184" s="173" t="str">
        <f t="shared" si="245"/>
        <v/>
      </c>
      <c r="BC184" s="173" t="str">
        <f t="shared" si="243"/>
        <v/>
      </c>
      <c r="BD184" s="173" t="str">
        <f t="shared" si="241"/>
        <v/>
      </c>
      <c r="BE184" s="1"/>
      <c r="BF184" s="173">
        <v>1</v>
      </c>
      <c r="BG184" s="115" t="s">
        <v>560</v>
      </c>
      <c r="BH184" s="173"/>
      <c r="BI184" s="118"/>
      <c r="BJ184" s="61"/>
      <c r="BK184" s="173"/>
      <c r="BL184" s="3"/>
      <c r="BM184" s="476"/>
      <c r="BN184" s="478"/>
      <c r="BO184" s="3"/>
      <c r="BP184" s="3"/>
    </row>
    <row r="185" spans="1:68" s="274" customFormat="1" ht="54" customHeight="1" x14ac:dyDescent="0.15">
      <c r="A185" s="379">
        <v>153</v>
      </c>
      <c r="B185" s="226" t="s">
        <v>1466</v>
      </c>
      <c r="C185" s="229" t="s">
        <v>800</v>
      </c>
      <c r="D185" s="228" t="s">
        <v>520</v>
      </c>
      <c r="E185" s="59">
        <v>35.725000000000001</v>
      </c>
      <c r="F185" s="59">
        <v>25</v>
      </c>
      <c r="G185" s="59">
        <v>25</v>
      </c>
      <c r="H185" s="59" t="s">
        <v>1083</v>
      </c>
      <c r="I185" s="238" t="s">
        <v>650</v>
      </c>
      <c r="J185" s="241" t="s">
        <v>1224</v>
      </c>
      <c r="K185" s="59">
        <v>35.725000000000001</v>
      </c>
      <c r="L185" s="59">
        <v>35.725000000000001</v>
      </c>
      <c r="M185" s="59">
        <f t="shared" si="244"/>
        <v>0</v>
      </c>
      <c r="N185" s="59"/>
      <c r="O185" s="242" t="s">
        <v>650</v>
      </c>
      <c r="P185" s="111"/>
      <c r="Q185" s="255"/>
      <c r="R185" s="255" t="s">
        <v>236</v>
      </c>
      <c r="S185" s="256" t="s">
        <v>295</v>
      </c>
      <c r="T185" s="257" t="s">
        <v>162</v>
      </c>
      <c r="U185" s="426">
        <v>165</v>
      </c>
      <c r="V185" s="258" t="str">
        <f t="shared" si="204"/>
        <v/>
      </c>
      <c r="W185" s="261"/>
      <c r="X185" s="227"/>
      <c r="Y185" s="227" t="s">
        <v>387</v>
      </c>
      <c r="Z185" s="260"/>
      <c r="AA185" s="437"/>
      <c r="AB185" s="435" t="s">
        <v>406</v>
      </c>
      <c r="AC185" s="436"/>
      <c r="AD185" s="435" t="s">
        <v>406</v>
      </c>
      <c r="AE185" s="436"/>
      <c r="AF185" s="437"/>
      <c r="AG185" s="9" t="str">
        <f t="shared" si="242"/>
        <v>初等中等教育局一般会計</v>
      </c>
      <c r="AH185" s="15"/>
      <c r="AI185" s="53" t="str">
        <f t="shared" ref="AI185:AI198" si="246">IF(OR(AJ185="○",AS185="○"),"○","－")</f>
        <v>－</v>
      </c>
      <c r="AJ185" s="53" t="str">
        <f t="shared" ref="AJ185:AJ198" si="247">IF(OR(AO185="○",AP185="○",AQ185="○",AT185="○",AV185="○"),"○","－")</f>
        <v>－</v>
      </c>
      <c r="AK185" s="53" t="str">
        <f t="shared" ref="AK185:AK198" si="248">IF(OR(AO185="○",AP185="○",AQ185="○"),"○","－")</f>
        <v>－</v>
      </c>
      <c r="AL185" s="81"/>
      <c r="AM185" s="46" t="str">
        <f t="shared" ref="AM185:AM198" si="249">IF(AB185="○","○","－")</f>
        <v>－</v>
      </c>
      <c r="AN185" s="81"/>
      <c r="AO185" s="46" t="str">
        <f t="shared" ref="AO185:AO198" si="250">IF(AY185=41730,"○","-")</f>
        <v>-</v>
      </c>
      <c r="AP185" s="46" t="str">
        <f t="shared" ref="AP185:AP198" si="251">IF(AZ185=42460,"○","-")</f>
        <v>-</v>
      </c>
      <c r="AQ185" s="46"/>
      <c r="AR185" s="46"/>
      <c r="AS185" s="46"/>
      <c r="AT185" s="46"/>
      <c r="AU185" s="46"/>
      <c r="AV185" s="46"/>
      <c r="AW185" s="46"/>
      <c r="AX185" s="173" t="s">
        <v>387</v>
      </c>
      <c r="AY185" s="10">
        <v>19815</v>
      </c>
      <c r="AZ185" s="173" t="s">
        <v>520</v>
      </c>
      <c r="BA185" s="426" t="str">
        <f t="shared" si="205"/>
        <v>未定</v>
      </c>
      <c r="BB185" s="173" t="str">
        <f t="shared" si="245"/>
        <v/>
      </c>
      <c r="BC185" s="173" t="str">
        <f t="shared" ref="BC185:BC219" si="252">IF(AND(AZ185="未定",AB185="○"),"○","")</f>
        <v/>
      </c>
      <c r="BD185" s="173" t="str">
        <f t="shared" si="241"/>
        <v/>
      </c>
      <c r="BE185" s="1"/>
      <c r="BF185" s="173">
        <v>1</v>
      </c>
      <c r="BG185" s="115" t="s">
        <v>560</v>
      </c>
      <c r="BH185" s="173"/>
      <c r="BI185" s="118"/>
      <c r="BJ185" s="61"/>
      <c r="BK185" s="173"/>
      <c r="BL185" s="3"/>
      <c r="BM185" s="105"/>
      <c r="BN185" s="111"/>
      <c r="BO185" s="3"/>
      <c r="BP185" s="3"/>
    </row>
    <row r="186" spans="1:68" s="274" customFormat="1" ht="54" customHeight="1" x14ac:dyDescent="0.15">
      <c r="A186" s="379">
        <v>154</v>
      </c>
      <c r="B186" s="226" t="s">
        <v>361</v>
      </c>
      <c r="C186" s="276" t="s">
        <v>818</v>
      </c>
      <c r="D186" s="228" t="s">
        <v>520</v>
      </c>
      <c r="E186" s="59">
        <v>114549.577</v>
      </c>
      <c r="F186" s="59">
        <v>114549.577</v>
      </c>
      <c r="G186" s="59">
        <v>114452</v>
      </c>
      <c r="H186" s="59" t="s">
        <v>1083</v>
      </c>
      <c r="I186" s="238" t="s">
        <v>963</v>
      </c>
      <c r="J186" s="241" t="s">
        <v>1373</v>
      </c>
      <c r="K186" s="59">
        <v>122082.478</v>
      </c>
      <c r="L186" s="59">
        <v>124433.57</v>
      </c>
      <c r="M186" s="59">
        <f t="shared" si="244"/>
        <v>2351.0920000000042</v>
      </c>
      <c r="N186" s="59">
        <v>-0.19700000000000001</v>
      </c>
      <c r="O186" s="242" t="s">
        <v>961</v>
      </c>
      <c r="P186" s="153" t="s">
        <v>1374</v>
      </c>
      <c r="Q186" s="255"/>
      <c r="R186" s="255" t="s">
        <v>78</v>
      </c>
      <c r="S186" s="256" t="s">
        <v>295</v>
      </c>
      <c r="T186" s="257" t="s">
        <v>162</v>
      </c>
      <c r="U186" s="426">
        <v>166</v>
      </c>
      <c r="V186" s="258"/>
      <c r="W186" s="261" t="s">
        <v>693</v>
      </c>
      <c r="X186" s="227"/>
      <c r="Y186" s="227" t="s">
        <v>387</v>
      </c>
      <c r="Z186" s="260"/>
      <c r="AA186" s="437"/>
      <c r="AB186" s="435" t="s">
        <v>406</v>
      </c>
      <c r="AC186" s="436"/>
      <c r="AD186" s="435" t="s">
        <v>407</v>
      </c>
      <c r="AE186" s="436" t="s">
        <v>408</v>
      </c>
      <c r="AF186" s="437"/>
      <c r="AG186" s="9" t="str">
        <f t="shared" si="242"/>
        <v>高等教育局一般会計</v>
      </c>
      <c r="AH186" s="15"/>
      <c r="AI186" s="53" t="str">
        <f t="shared" si="246"/>
        <v>－</v>
      </c>
      <c r="AJ186" s="53" t="str">
        <f t="shared" si="247"/>
        <v>－</v>
      </c>
      <c r="AK186" s="53" t="str">
        <f t="shared" si="248"/>
        <v>－</v>
      </c>
      <c r="AL186" s="81"/>
      <c r="AM186" s="46" t="str">
        <f t="shared" si="249"/>
        <v>－</v>
      </c>
      <c r="AN186" s="81"/>
      <c r="AO186" s="46" t="str">
        <f t="shared" si="250"/>
        <v>-</v>
      </c>
      <c r="AP186" s="46" t="str">
        <f t="shared" si="251"/>
        <v>-</v>
      </c>
      <c r="AQ186" s="46"/>
      <c r="AR186" s="46"/>
      <c r="AS186" s="46"/>
      <c r="AT186" s="46"/>
      <c r="AU186" s="46"/>
      <c r="AV186" s="46"/>
      <c r="AW186" s="46"/>
      <c r="AX186" s="173" t="s">
        <v>387</v>
      </c>
      <c r="AY186" s="503" t="s">
        <v>537</v>
      </c>
      <c r="AZ186" s="173" t="s">
        <v>520</v>
      </c>
      <c r="BA186" s="426" t="str">
        <f t="shared" si="205"/>
        <v>未定</v>
      </c>
      <c r="BB186" s="173" t="str">
        <f t="shared" si="245"/>
        <v>○</v>
      </c>
      <c r="BC186" s="173" t="str">
        <f t="shared" si="252"/>
        <v/>
      </c>
      <c r="BD186" s="173" t="str">
        <f t="shared" si="241"/>
        <v>○</v>
      </c>
      <c r="BE186" s="1"/>
      <c r="BF186" s="46">
        <v>1</v>
      </c>
      <c r="BG186" s="115" t="s">
        <v>560</v>
      </c>
      <c r="BH186" s="173"/>
      <c r="BI186" s="118"/>
      <c r="BJ186" s="61"/>
      <c r="BK186" s="173"/>
      <c r="BL186" s="3"/>
      <c r="BM186" s="105"/>
      <c r="BN186" s="153"/>
      <c r="BO186" s="3"/>
      <c r="BP186" s="3"/>
    </row>
    <row r="187" spans="1:68" s="274" customFormat="1" ht="54" customHeight="1" x14ac:dyDescent="0.15">
      <c r="A187" s="379">
        <v>155</v>
      </c>
      <c r="B187" s="226" t="s">
        <v>1467</v>
      </c>
      <c r="C187" s="276" t="s">
        <v>819</v>
      </c>
      <c r="D187" s="228" t="s">
        <v>520</v>
      </c>
      <c r="E187" s="59">
        <v>767.22399999999993</v>
      </c>
      <c r="F187" s="59">
        <v>8782.4740000000002</v>
      </c>
      <c r="G187" s="59">
        <v>8759.2000000000007</v>
      </c>
      <c r="H187" s="59" t="s">
        <v>1083</v>
      </c>
      <c r="I187" s="238" t="s">
        <v>963</v>
      </c>
      <c r="J187" s="241" t="s">
        <v>1375</v>
      </c>
      <c r="K187" s="59">
        <v>3023.8240000000001</v>
      </c>
      <c r="L187" s="59">
        <v>4030.6239999999998</v>
      </c>
      <c r="M187" s="59">
        <f t="shared" si="244"/>
        <v>1006.7999999999997</v>
      </c>
      <c r="N187" s="62"/>
      <c r="O187" s="242" t="s">
        <v>960</v>
      </c>
      <c r="P187" s="405" t="s">
        <v>1535</v>
      </c>
      <c r="Q187" s="255" t="s">
        <v>1565</v>
      </c>
      <c r="R187" s="255" t="s">
        <v>78</v>
      </c>
      <c r="S187" s="256" t="s">
        <v>295</v>
      </c>
      <c r="T187" s="257" t="s">
        <v>162</v>
      </c>
      <c r="U187" s="426">
        <v>167</v>
      </c>
      <c r="V187" s="258"/>
      <c r="W187" s="261" t="s">
        <v>693</v>
      </c>
      <c r="X187" s="227"/>
      <c r="Y187" s="227" t="s">
        <v>387</v>
      </c>
      <c r="Z187" s="260"/>
      <c r="AA187" s="437"/>
      <c r="AB187" s="435" t="s">
        <v>406</v>
      </c>
      <c r="AC187" s="436"/>
      <c r="AD187" s="435" t="s">
        <v>407</v>
      </c>
      <c r="AE187" s="436" t="s">
        <v>408</v>
      </c>
      <c r="AF187" s="437"/>
      <c r="AG187" s="9" t="str">
        <f t="shared" si="242"/>
        <v>高等教育局一般会計</v>
      </c>
      <c r="AH187" s="9" t="s">
        <v>705</v>
      </c>
      <c r="AI187" s="53" t="str">
        <f t="shared" si="246"/>
        <v>－</v>
      </c>
      <c r="AJ187" s="53" t="str">
        <f t="shared" si="247"/>
        <v>－</v>
      </c>
      <c r="AK187" s="53" t="str">
        <f t="shared" si="248"/>
        <v>－</v>
      </c>
      <c r="AL187" s="81"/>
      <c r="AM187" s="46" t="str">
        <f t="shared" si="249"/>
        <v>－</v>
      </c>
      <c r="AN187" s="81"/>
      <c r="AO187" s="46" t="str">
        <f t="shared" si="250"/>
        <v>-</v>
      </c>
      <c r="AP187" s="46" t="str">
        <f t="shared" si="251"/>
        <v>-</v>
      </c>
      <c r="AQ187" s="46"/>
      <c r="AR187" s="46"/>
      <c r="AS187" s="46"/>
      <c r="AT187" s="46"/>
      <c r="AU187" s="46"/>
      <c r="AV187" s="46"/>
      <c r="AW187" s="46"/>
      <c r="AX187" s="173" t="s">
        <v>387</v>
      </c>
      <c r="AY187" s="503" t="s">
        <v>538</v>
      </c>
      <c r="AZ187" s="173" t="s">
        <v>520</v>
      </c>
      <c r="BA187" s="426" t="str">
        <f t="shared" si="205"/>
        <v>未定</v>
      </c>
      <c r="BB187" s="173" t="str">
        <f t="shared" si="245"/>
        <v>○</v>
      </c>
      <c r="BC187" s="173" t="str">
        <f t="shared" si="252"/>
        <v/>
      </c>
      <c r="BD187" s="173" t="str">
        <f t="shared" si="241"/>
        <v>○</v>
      </c>
      <c r="BE187" s="1"/>
      <c r="BF187" s="46">
        <v>1</v>
      </c>
      <c r="BG187" s="115" t="s">
        <v>560</v>
      </c>
      <c r="BH187" s="173"/>
      <c r="BI187" s="118"/>
      <c r="BJ187" s="61"/>
      <c r="BK187" s="173"/>
      <c r="BL187" s="3"/>
      <c r="BM187" s="105"/>
      <c r="BN187" s="111"/>
      <c r="BO187" s="3"/>
      <c r="BP187" s="3"/>
    </row>
    <row r="188" spans="1:68" s="274" customFormat="1" ht="60" customHeight="1" x14ac:dyDescent="0.15">
      <c r="A188" s="379">
        <v>156</v>
      </c>
      <c r="B188" s="226" t="s">
        <v>1468</v>
      </c>
      <c r="C188" s="229" t="s">
        <v>820</v>
      </c>
      <c r="D188" s="228" t="s">
        <v>520</v>
      </c>
      <c r="E188" s="59">
        <v>318399</v>
      </c>
      <c r="F188" s="59">
        <v>318399</v>
      </c>
      <c r="G188" s="59">
        <f>SUM(F188:F188)</f>
        <v>318399</v>
      </c>
      <c r="H188" s="59" t="s">
        <v>1083</v>
      </c>
      <c r="I188" s="238" t="s">
        <v>963</v>
      </c>
      <c r="J188" s="241" t="s">
        <v>1375</v>
      </c>
      <c r="K188" s="59">
        <v>315250</v>
      </c>
      <c r="L188" s="59">
        <v>327450</v>
      </c>
      <c r="M188" s="59">
        <f t="shared" si="244"/>
        <v>12200</v>
      </c>
      <c r="N188" s="62"/>
      <c r="O188" s="242" t="s">
        <v>960</v>
      </c>
      <c r="P188" s="405" t="s">
        <v>1376</v>
      </c>
      <c r="Q188" s="255" t="s">
        <v>1566</v>
      </c>
      <c r="R188" s="255" t="s">
        <v>78</v>
      </c>
      <c r="S188" s="256" t="s">
        <v>295</v>
      </c>
      <c r="T188" s="257" t="s">
        <v>162</v>
      </c>
      <c r="U188" s="426">
        <v>168</v>
      </c>
      <c r="V188" s="258"/>
      <c r="W188" s="261" t="s">
        <v>693</v>
      </c>
      <c r="X188" s="227"/>
      <c r="Y188" s="227" t="s">
        <v>387</v>
      </c>
      <c r="Z188" s="260"/>
      <c r="AA188" s="437"/>
      <c r="AB188" s="435" t="s">
        <v>406</v>
      </c>
      <c r="AC188" s="436"/>
      <c r="AD188" s="435" t="s">
        <v>407</v>
      </c>
      <c r="AE188" s="436" t="s">
        <v>408</v>
      </c>
      <c r="AF188" s="437"/>
      <c r="AG188" s="9" t="str">
        <f t="shared" si="242"/>
        <v>高等教育局一般会計</v>
      </c>
      <c r="AH188" s="15"/>
      <c r="AI188" s="53" t="str">
        <f t="shared" si="246"/>
        <v>－</v>
      </c>
      <c r="AJ188" s="53" t="str">
        <f t="shared" si="247"/>
        <v>－</v>
      </c>
      <c r="AK188" s="53" t="str">
        <f t="shared" si="248"/>
        <v>－</v>
      </c>
      <c r="AL188" s="81"/>
      <c r="AM188" s="46" t="str">
        <f t="shared" si="249"/>
        <v>－</v>
      </c>
      <c r="AN188" s="81"/>
      <c r="AO188" s="46" t="str">
        <f t="shared" si="250"/>
        <v>-</v>
      </c>
      <c r="AP188" s="46" t="str">
        <f t="shared" si="251"/>
        <v>-</v>
      </c>
      <c r="AQ188" s="46"/>
      <c r="AR188" s="46"/>
      <c r="AS188" s="46"/>
      <c r="AT188" s="46"/>
      <c r="AU188" s="46"/>
      <c r="AV188" s="46"/>
      <c r="AW188" s="46"/>
      <c r="AX188" s="173" t="s">
        <v>387</v>
      </c>
      <c r="AY188" s="10">
        <v>25659</v>
      </c>
      <c r="AZ188" s="173" t="s">
        <v>520</v>
      </c>
      <c r="BA188" s="426" t="str">
        <f t="shared" si="205"/>
        <v>未定</v>
      </c>
      <c r="BB188" s="173" t="str">
        <f t="shared" si="245"/>
        <v>○</v>
      </c>
      <c r="BC188" s="173" t="str">
        <f t="shared" si="252"/>
        <v/>
      </c>
      <c r="BD188" s="173" t="str">
        <f t="shared" si="241"/>
        <v>○</v>
      </c>
      <c r="BE188" s="1"/>
      <c r="BF188" s="46">
        <v>1</v>
      </c>
      <c r="BG188" s="115" t="s">
        <v>560</v>
      </c>
      <c r="BH188" s="173"/>
      <c r="BI188" s="118"/>
      <c r="BJ188" s="61"/>
      <c r="BK188" s="173"/>
      <c r="BL188" s="3"/>
      <c r="BM188" s="105"/>
      <c r="BN188" s="111"/>
      <c r="BO188" s="3"/>
      <c r="BP188" s="3"/>
    </row>
    <row r="189" spans="1:68" s="274" customFormat="1" ht="60" customHeight="1" x14ac:dyDescent="0.15">
      <c r="A189" s="379">
        <v>157</v>
      </c>
      <c r="B189" s="226" t="s">
        <v>108</v>
      </c>
      <c r="C189" s="229" t="s">
        <v>815</v>
      </c>
      <c r="D189" s="228" t="s">
        <v>520</v>
      </c>
      <c r="E189" s="59">
        <v>104040</v>
      </c>
      <c r="F189" s="59">
        <v>104040</v>
      </c>
      <c r="G189" s="59">
        <v>103935</v>
      </c>
      <c r="H189" s="59" t="s">
        <v>1083</v>
      </c>
      <c r="I189" s="238" t="s">
        <v>650</v>
      </c>
      <c r="J189" s="241" t="s">
        <v>1370</v>
      </c>
      <c r="K189" s="59">
        <v>102049</v>
      </c>
      <c r="L189" s="59">
        <v>105500</v>
      </c>
      <c r="M189" s="59">
        <f t="shared" si="244"/>
        <v>3451</v>
      </c>
      <c r="N189" s="62"/>
      <c r="O189" s="242" t="s">
        <v>650</v>
      </c>
      <c r="P189" s="111"/>
      <c r="Q189" s="255" t="s">
        <v>1567</v>
      </c>
      <c r="R189" s="255" t="s">
        <v>78</v>
      </c>
      <c r="S189" s="256" t="s">
        <v>295</v>
      </c>
      <c r="T189" s="257" t="s">
        <v>162</v>
      </c>
      <c r="U189" s="426">
        <v>169</v>
      </c>
      <c r="V189" s="258" t="str">
        <f t="shared" ref="V189:V247" si="253">IF(AI189="○","○","")</f>
        <v/>
      </c>
      <c r="W189" s="261"/>
      <c r="X189" s="227"/>
      <c r="Y189" s="227" t="s">
        <v>387</v>
      </c>
      <c r="Z189" s="260"/>
      <c r="AA189" s="437"/>
      <c r="AB189" s="435" t="s">
        <v>406</v>
      </c>
      <c r="AC189" s="436"/>
      <c r="AD189" s="435" t="s">
        <v>406</v>
      </c>
      <c r="AE189" s="436"/>
      <c r="AF189" s="437"/>
      <c r="AG189" s="9" t="str">
        <f t="shared" si="242"/>
        <v>高等教育局一般会計</v>
      </c>
      <c r="AH189" s="15"/>
      <c r="AI189" s="53" t="str">
        <f t="shared" si="246"/>
        <v>－</v>
      </c>
      <c r="AJ189" s="53" t="str">
        <f t="shared" si="247"/>
        <v>－</v>
      </c>
      <c r="AK189" s="53" t="str">
        <f t="shared" si="248"/>
        <v>－</v>
      </c>
      <c r="AL189" s="81"/>
      <c r="AM189" s="46" t="str">
        <f t="shared" si="249"/>
        <v>－</v>
      </c>
      <c r="AN189" s="81"/>
      <c r="AO189" s="46" t="str">
        <f t="shared" si="250"/>
        <v>-</v>
      </c>
      <c r="AP189" s="46" t="str">
        <f t="shared" si="251"/>
        <v>-</v>
      </c>
      <c r="AQ189" s="46"/>
      <c r="AR189" s="46"/>
      <c r="AS189" s="46"/>
      <c r="AT189" s="46"/>
      <c r="AU189" s="46"/>
      <c r="AV189" s="46"/>
      <c r="AW189" s="46"/>
      <c r="AX189" s="173" t="s">
        <v>387</v>
      </c>
      <c r="AY189" s="10">
        <v>27485</v>
      </c>
      <c r="AZ189" s="173" t="s">
        <v>520</v>
      </c>
      <c r="BA189" s="426" t="str">
        <f t="shared" ref="BA189:BA250" si="254">IF(AZ189="未定","未定",YEARFRAC(AY189,AZ189,3))</f>
        <v>未定</v>
      </c>
      <c r="BB189" s="173" t="str">
        <f t="shared" si="245"/>
        <v/>
      </c>
      <c r="BC189" s="173" t="str">
        <f t="shared" si="252"/>
        <v/>
      </c>
      <c r="BD189" s="173" t="str">
        <f t="shared" si="241"/>
        <v/>
      </c>
      <c r="BE189" s="1"/>
      <c r="BF189" s="173">
        <v>1</v>
      </c>
      <c r="BG189" s="115" t="s">
        <v>560</v>
      </c>
      <c r="BH189" s="173"/>
      <c r="BI189" s="118"/>
      <c r="BJ189" s="61"/>
      <c r="BK189" s="173"/>
      <c r="BL189" s="3"/>
      <c r="BM189" s="105"/>
      <c r="BN189" s="111"/>
      <c r="BO189" s="3"/>
      <c r="BP189" s="3"/>
    </row>
    <row r="190" spans="1:68" s="274" customFormat="1" ht="54" customHeight="1" x14ac:dyDescent="0.15">
      <c r="A190" s="379">
        <v>158</v>
      </c>
      <c r="B190" s="226" t="s">
        <v>148</v>
      </c>
      <c r="C190" s="229" t="s">
        <v>789</v>
      </c>
      <c r="D190" s="228" t="s">
        <v>520</v>
      </c>
      <c r="E190" s="59">
        <v>1780.6420000000001</v>
      </c>
      <c r="F190" s="59">
        <v>1780.6420000000001</v>
      </c>
      <c r="G190" s="59">
        <v>1679</v>
      </c>
      <c r="H190" s="59" t="s">
        <v>1083</v>
      </c>
      <c r="I190" s="238" t="s">
        <v>650</v>
      </c>
      <c r="J190" s="241" t="s">
        <v>1370</v>
      </c>
      <c r="K190" s="59">
        <v>1594.6179999999999</v>
      </c>
      <c r="L190" s="59">
        <v>1587.4770000000001</v>
      </c>
      <c r="M190" s="59">
        <f t="shared" si="244"/>
        <v>-7.140999999999849</v>
      </c>
      <c r="N190" s="62"/>
      <c r="O190" s="242" t="s">
        <v>650</v>
      </c>
      <c r="P190" s="111"/>
      <c r="Q190" s="255"/>
      <c r="R190" s="255" t="s">
        <v>78</v>
      </c>
      <c r="S190" s="256" t="s">
        <v>295</v>
      </c>
      <c r="T190" s="257" t="s">
        <v>162</v>
      </c>
      <c r="U190" s="426">
        <v>170</v>
      </c>
      <c r="V190" s="258" t="str">
        <f t="shared" si="253"/>
        <v/>
      </c>
      <c r="W190" s="261"/>
      <c r="X190" s="227"/>
      <c r="Y190" s="227" t="s">
        <v>387</v>
      </c>
      <c r="Z190" s="260"/>
      <c r="AA190" s="437"/>
      <c r="AB190" s="435" t="s">
        <v>406</v>
      </c>
      <c r="AC190" s="436"/>
      <c r="AD190" s="435" t="s">
        <v>406</v>
      </c>
      <c r="AE190" s="436"/>
      <c r="AF190" s="437"/>
      <c r="AG190" s="9" t="str">
        <f t="shared" si="242"/>
        <v>高等教育局一般会計</v>
      </c>
      <c r="AH190" s="15"/>
      <c r="AI190" s="53" t="str">
        <f t="shared" si="246"/>
        <v>－</v>
      </c>
      <c r="AJ190" s="53" t="str">
        <f t="shared" si="247"/>
        <v>－</v>
      </c>
      <c r="AK190" s="53" t="str">
        <f t="shared" si="248"/>
        <v>－</v>
      </c>
      <c r="AL190" s="81"/>
      <c r="AM190" s="46" t="str">
        <f t="shared" si="249"/>
        <v>－</v>
      </c>
      <c r="AN190" s="81"/>
      <c r="AO190" s="46" t="str">
        <f t="shared" si="250"/>
        <v>-</v>
      </c>
      <c r="AP190" s="46" t="str">
        <f t="shared" si="251"/>
        <v>-</v>
      </c>
      <c r="AQ190" s="46"/>
      <c r="AR190" s="46"/>
      <c r="AS190" s="46"/>
      <c r="AT190" s="46"/>
      <c r="AU190" s="46"/>
      <c r="AV190" s="46"/>
      <c r="AW190" s="46"/>
      <c r="AX190" s="173" t="s">
        <v>387</v>
      </c>
      <c r="AY190" s="10">
        <v>35521</v>
      </c>
      <c r="AZ190" s="173" t="s">
        <v>520</v>
      </c>
      <c r="BA190" s="426" t="str">
        <f t="shared" si="254"/>
        <v>未定</v>
      </c>
      <c r="BB190" s="173" t="str">
        <f t="shared" si="245"/>
        <v/>
      </c>
      <c r="BC190" s="173" t="str">
        <f t="shared" si="252"/>
        <v/>
      </c>
      <c r="BD190" s="173" t="str">
        <f t="shared" si="241"/>
        <v/>
      </c>
      <c r="BE190" s="1"/>
      <c r="BF190" s="173">
        <v>1</v>
      </c>
      <c r="BG190" s="115" t="s">
        <v>560</v>
      </c>
      <c r="BH190" s="173"/>
      <c r="BI190" s="118"/>
      <c r="BJ190" s="61"/>
      <c r="BK190" s="173"/>
      <c r="BL190" s="3"/>
      <c r="BM190" s="105"/>
      <c r="BN190" s="111"/>
      <c r="BO190" s="3"/>
      <c r="BP190" s="3"/>
    </row>
    <row r="191" spans="1:68" s="274" customFormat="1" ht="60" customHeight="1" x14ac:dyDescent="0.15">
      <c r="A191" s="379">
        <v>159</v>
      </c>
      <c r="B191" s="226" t="s">
        <v>490</v>
      </c>
      <c r="C191" s="229" t="s">
        <v>792</v>
      </c>
      <c r="D191" s="228" t="s">
        <v>520</v>
      </c>
      <c r="E191" s="59">
        <v>4600</v>
      </c>
      <c r="F191" s="59">
        <v>4600</v>
      </c>
      <c r="G191" s="59">
        <v>4584</v>
      </c>
      <c r="H191" s="59" t="s">
        <v>1083</v>
      </c>
      <c r="I191" s="238" t="s">
        <v>650</v>
      </c>
      <c r="J191" s="241" t="s">
        <v>1377</v>
      </c>
      <c r="K191" s="59">
        <v>4600</v>
      </c>
      <c r="L191" s="59">
        <v>4600</v>
      </c>
      <c r="M191" s="59">
        <f t="shared" si="244"/>
        <v>0</v>
      </c>
      <c r="N191" s="62"/>
      <c r="O191" s="242" t="s">
        <v>650</v>
      </c>
      <c r="P191" s="153"/>
      <c r="Q191" s="255" t="s">
        <v>1568</v>
      </c>
      <c r="R191" s="255" t="s">
        <v>307</v>
      </c>
      <c r="S191" s="256" t="s">
        <v>295</v>
      </c>
      <c r="T191" s="257" t="s">
        <v>162</v>
      </c>
      <c r="U191" s="426">
        <v>171</v>
      </c>
      <c r="V191" s="258" t="str">
        <f t="shared" si="253"/>
        <v/>
      </c>
      <c r="W191" s="261" t="s">
        <v>603</v>
      </c>
      <c r="X191" s="227"/>
      <c r="Y191" s="227" t="s">
        <v>387</v>
      </c>
      <c r="Z191" s="260"/>
      <c r="AA191" s="437"/>
      <c r="AB191" s="435" t="s">
        <v>407</v>
      </c>
      <c r="AC191" s="436" t="s">
        <v>409</v>
      </c>
      <c r="AD191" s="435"/>
      <c r="AE191" s="436"/>
      <c r="AF191" s="437"/>
      <c r="AG191" s="9" t="str">
        <f t="shared" si="242"/>
        <v>高等教育局一般会計</v>
      </c>
      <c r="AH191" s="15"/>
      <c r="AI191" s="53" t="str">
        <f t="shared" si="246"/>
        <v>－</v>
      </c>
      <c r="AJ191" s="53" t="str">
        <f t="shared" si="247"/>
        <v>－</v>
      </c>
      <c r="AK191" s="53" t="str">
        <f t="shared" si="248"/>
        <v>－</v>
      </c>
      <c r="AL191" s="81"/>
      <c r="AM191" s="46" t="str">
        <f t="shared" si="249"/>
        <v>○</v>
      </c>
      <c r="AN191" s="81"/>
      <c r="AO191" s="46" t="str">
        <f t="shared" si="250"/>
        <v>-</v>
      </c>
      <c r="AP191" s="46" t="str">
        <f t="shared" si="251"/>
        <v>-</v>
      </c>
      <c r="AQ191" s="46"/>
      <c r="AR191" s="46"/>
      <c r="AS191" s="46"/>
      <c r="AT191" s="46"/>
      <c r="AU191" s="46"/>
      <c r="AV191" s="46"/>
      <c r="AW191" s="46"/>
      <c r="AX191" s="173"/>
      <c r="AY191" s="10">
        <v>41000</v>
      </c>
      <c r="AZ191" s="173" t="s">
        <v>520</v>
      </c>
      <c r="BA191" s="426" t="str">
        <f t="shared" si="254"/>
        <v>未定</v>
      </c>
      <c r="BB191" s="173" t="str">
        <f t="shared" si="245"/>
        <v>○</v>
      </c>
      <c r="BC191" s="173" t="str">
        <f t="shared" si="252"/>
        <v>○</v>
      </c>
      <c r="BD191" s="173" t="str">
        <f t="shared" si="241"/>
        <v/>
      </c>
      <c r="BE191" s="1"/>
      <c r="BF191" s="173">
        <v>1</v>
      </c>
      <c r="BG191" s="115" t="s">
        <v>560</v>
      </c>
      <c r="BH191" s="173"/>
      <c r="BI191" s="118"/>
      <c r="BJ191" s="61"/>
      <c r="BK191" s="173"/>
      <c r="BL191" s="3"/>
      <c r="BM191" s="105"/>
      <c r="BN191" s="153"/>
      <c r="BO191" s="3"/>
      <c r="BP191" s="3"/>
    </row>
    <row r="192" spans="1:68" s="274" customFormat="1" ht="54" customHeight="1" x14ac:dyDescent="0.15">
      <c r="A192" s="379">
        <v>160</v>
      </c>
      <c r="B192" s="226" t="s">
        <v>596</v>
      </c>
      <c r="C192" s="229" t="s">
        <v>814</v>
      </c>
      <c r="D192" s="228" t="s">
        <v>520</v>
      </c>
      <c r="E192" s="59">
        <v>28.106000000000002</v>
      </c>
      <c r="F192" s="59">
        <v>28.106000000000002</v>
      </c>
      <c r="G192" s="59">
        <v>28</v>
      </c>
      <c r="H192" s="59" t="s">
        <v>1083</v>
      </c>
      <c r="I192" s="238" t="s">
        <v>650</v>
      </c>
      <c r="J192" s="241" t="s">
        <v>1370</v>
      </c>
      <c r="K192" s="59">
        <v>28.106000000000002</v>
      </c>
      <c r="L192" s="59">
        <v>28.106000000000002</v>
      </c>
      <c r="M192" s="59">
        <f t="shared" si="244"/>
        <v>0</v>
      </c>
      <c r="N192" s="62"/>
      <c r="O192" s="242" t="s">
        <v>650</v>
      </c>
      <c r="P192" s="111"/>
      <c r="Q192" s="255"/>
      <c r="R192" s="255" t="s">
        <v>78</v>
      </c>
      <c r="S192" s="256" t="s">
        <v>295</v>
      </c>
      <c r="T192" s="257" t="s">
        <v>162</v>
      </c>
      <c r="U192" s="416">
        <v>172</v>
      </c>
      <c r="V192" s="258" t="str">
        <f t="shared" si="253"/>
        <v/>
      </c>
      <c r="W192" s="261"/>
      <c r="X192" s="227"/>
      <c r="Y192" s="227" t="s">
        <v>387</v>
      </c>
      <c r="Z192" s="260"/>
      <c r="AA192" s="437"/>
      <c r="AB192" s="435" t="s">
        <v>406</v>
      </c>
      <c r="AC192" s="436"/>
      <c r="AD192" s="435" t="s">
        <v>406</v>
      </c>
      <c r="AE192" s="436"/>
      <c r="AF192" s="437"/>
      <c r="AG192" s="9" t="str">
        <f t="shared" si="242"/>
        <v>高等教育局一般会計</v>
      </c>
      <c r="AH192" s="15"/>
      <c r="AI192" s="53" t="str">
        <f t="shared" si="246"/>
        <v>－</v>
      </c>
      <c r="AJ192" s="53" t="str">
        <f t="shared" si="247"/>
        <v>－</v>
      </c>
      <c r="AK192" s="53" t="str">
        <f t="shared" si="248"/>
        <v>－</v>
      </c>
      <c r="AL192" s="81"/>
      <c r="AM192" s="46" t="str">
        <f t="shared" si="249"/>
        <v>－</v>
      </c>
      <c r="AN192" s="81"/>
      <c r="AO192" s="46" t="str">
        <f t="shared" si="250"/>
        <v>-</v>
      </c>
      <c r="AP192" s="46" t="str">
        <f t="shared" si="251"/>
        <v>-</v>
      </c>
      <c r="AQ192" s="46"/>
      <c r="AR192" s="46"/>
      <c r="AS192" s="46"/>
      <c r="AT192" s="46"/>
      <c r="AU192" s="46"/>
      <c r="AV192" s="46"/>
      <c r="AW192" s="46"/>
      <c r="AX192" s="173" t="s">
        <v>387</v>
      </c>
      <c r="AY192" s="10">
        <v>28581</v>
      </c>
      <c r="AZ192" s="173" t="s">
        <v>520</v>
      </c>
      <c r="BA192" s="426" t="str">
        <f t="shared" si="254"/>
        <v>未定</v>
      </c>
      <c r="BB192" s="173" t="str">
        <f t="shared" si="245"/>
        <v/>
      </c>
      <c r="BC192" s="173" t="str">
        <f t="shared" si="252"/>
        <v/>
      </c>
      <c r="BD192" s="173" t="str">
        <f t="shared" si="241"/>
        <v/>
      </c>
      <c r="BE192" s="1"/>
      <c r="BF192" s="173">
        <v>1</v>
      </c>
      <c r="BG192" s="115" t="s">
        <v>560</v>
      </c>
      <c r="BH192" s="173"/>
      <c r="BI192" s="118"/>
      <c r="BJ192" s="61"/>
      <c r="BK192" s="173"/>
      <c r="BL192" s="3"/>
      <c r="BM192" s="105"/>
      <c r="BN192" s="111"/>
      <c r="BO192" s="3"/>
      <c r="BP192" s="3"/>
    </row>
    <row r="193" spans="1:68" s="274" customFormat="1" ht="54" customHeight="1" x14ac:dyDescent="0.15">
      <c r="A193" s="379">
        <v>161</v>
      </c>
      <c r="B193" s="226" t="s">
        <v>908</v>
      </c>
      <c r="C193" s="229" t="s">
        <v>782</v>
      </c>
      <c r="D193" s="228" t="s">
        <v>520</v>
      </c>
      <c r="E193" s="59">
        <v>17.66</v>
      </c>
      <c r="F193" s="59">
        <v>17.66</v>
      </c>
      <c r="G193" s="59">
        <v>16</v>
      </c>
      <c r="H193" s="59" t="s">
        <v>1083</v>
      </c>
      <c r="I193" s="238" t="s">
        <v>650</v>
      </c>
      <c r="J193" s="241" t="s">
        <v>1370</v>
      </c>
      <c r="K193" s="59">
        <v>17.609000000000002</v>
      </c>
      <c r="L193" s="59">
        <v>18.754999999999999</v>
      </c>
      <c r="M193" s="59">
        <f t="shared" si="244"/>
        <v>1.1459999999999972</v>
      </c>
      <c r="N193" s="62"/>
      <c r="O193" s="242" t="s">
        <v>650</v>
      </c>
      <c r="P193" s="111"/>
      <c r="Q193" s="255"/>
      <c r="R193" s="255" t="s">
        <v>78</v>
      </c>
      <c r="S193" s="256" t="s">
        <v>295</v>
      </c>
      <c r="T193" s="257" t="s">
        <v>162</v>
      </c>
      <c r="U193" s="426">
        <v>173</v>
      </c>
      <c r="V193" s="258" t="str">
        <f t="shared" si="253"/>
        <v/>
      </c>
      <c r="W193" s="261"/>
      <c r="X193" s="227"/>
      <c r="Y193" s="227"/>
      <c r="Z193" s="260"/>
      <c r="AA193" s="437"/>
      <c r="AB193" s="435" t="s">
        <v>406</v>
      </c>
      <c r="AC193" s="436"/>
      <c r="AD193" s="435" t="s">
        <v>406</v>
      </c>
      <c r="AE193" s="436"/>
      <c r="AF193" s="437"/>
      <c r="AG193" s="9" t="str">
        <f t="shared" si="242"/>
        <v>高等教育局一般会計</v>
      </c>
      <c r="AH193" s="15"/>
      <c r="AI193" s="53" t="str">
        <f t="shared" si="246"/>
        <v>－</v>
      </c>
      <c r="AJ193" s="53" t="str">
        <f t="shared" si="247"/>
        <v>－</v>
      </c>
      <c r="AK193" s="53" t="str">
        <f t="shared" si="248"/>
        <v>－</v>
      </c>
      <c r="AL193" s="81"/>
      <c r="AM193" s="46" t="str">
        <f t="shared" si="249"/>
        <v>－</v>
      </c>
      <c r="AN193" s="81"/>
      <c r="AO193" s="46" t="str">
        <f t="shared" si="250"/>
        <v>-</v>
      </c>
      <c r="AP193" s="46" t="str">
        <f t="shared" si="251"/>
        <v>-</v>
      </c>
      <c r="AQ193" s="46"/>
      <c r="AR193" s="46"/>
      <c r="AS193" s="46"/>
      <c r="AT193" s="46"/>
      <c r="AU193" s="46"/>
      <c r="AV193" s="46"/>
      <c r="AW193" s="46"/>
      <c r="AX193" s="173" t="s">
        <v>387</v>
      </c>
      <c r="AY193" s="10">
        <v>36982</v>
      </c>
      <c r="AZ193" s="173" t="s">
        <v>520</v>
      </c>
      <c r="BA193" s="426" t="str">
        <f t="shared" si="254"/>
        <v>未定</v>
      </c>
      <c r="BB193" s="173" t="str">
        <f t="shared" si="245"/>
        <v/>
      </c>
      <c r="BC193" s="173" t="str">
        <f t="shared" si="252"/>
        <v/>
      </c>
      <c r="BD193" s="173" t="str">
        <f t="shared" si="241"/>
        <v/>
      </c>
      <c r="BE193" s="1"/>
      <c r="BF193" s="173">
        <v>1</v>
      </c>
      <c r="BG193" s="115" t="s">
        <v>560</v>
      </c>
      <c r="BH193" s="173"/>
      <c r="BI193" s="118"/>
      <c r="BJ193" s="61"/>
      <c r="BK193" s="173"/>
      <c r="BL193" s="3"/>
      <c r="BM193" s="105"/>
      <c r="BN193" s="111"/>
      <c r="BO193" s="3"/>
      <c r="BP193" s="3"/>
    </row>
    <row r="194" spans="1:68" s="274" customFormat="1" ht="60" customHeight="1" x14ac:dyDescent="0.15">
      <c r="A194" s="379">
        <v>162</v>
      </c>
      <c r="B194" s="226" t="s">
        <v>1469</v>
      </c>
      <c r="C194" s="229" t="s">
        <v>791</v>
      </c>
      <c r="D194" s="228" t="s">
        <v>520</v>
      </c>
      <c r="E194" s="59">
        <v>35781.767999999996</v>
      </c>
      <c r="F194" s="59">
        <v>10830.5</v>
      </c>
      <c r="G194" s="59">
        <v>10759.4</v>
      </c>
      <c r="H194" s="59" t="s">
        <v>1083</v>
      </c>
      <c r="I194" s="238" t="s">
        <v>650</v>
      </c>
      <c r="J194" s="241" t="s">
        <v>1377</v>
      </c>
      <c r="K194" s="59">
        <v>4280.6459999999997</v>
      </c>
      <c r="L194" s="59">
        <v>44387.824999999997</v>
      </c>
      <c r="M194" s="59">
        <f t="shared" si="244"/>
        <v>40107.178999999996</v>
      </c>
      <c r="N194" s="62"/>
      <c r="O194" s="242" t="s">
        <v>650</v>
      </c>
      <c r="P194" s="153"/>
      <c r="Q194" s="255" t="s">
        <v>1569</v>
      </c>
      <c r="R194" s="255" t="s">
        <v>78</v>
      </c>
      <c r="S194" s="256" t="s">
        <v>295</v>
      </c>
      <c r="T194" s="257" t="s">
        <v>322</v>
      </c>
      <c r="U194" s="426">
        <v>174</v>
      </c>
      <c r="V194" s="258"/>
      <c r="W194" s="261" t="s">
        <v>693</v>
      </c>
      <c r="X194" s="227"/>
      <c r="Y194" s="227" t="s">
        <v>387</v>
      </c>
      <c r="Z194" s="260"/>
      <c r="AA194" s="437"/>
      <c r="AB194" s="435" t="s">
        <v>406</v>
      </c>
      <c r="AC194" s="436"/>
      <c r="AD194" s="435" t="s">
        <v>407</v>
      </c>
      <c r="AE194" s="436" t="s">
        <v>408</v>
      </c>
      <c r="AF194" s="437"/>
      <c r="AG194" s="9" t="str">
        <f t="shared" si="242"/>
        <v>高等教育局一般会計</v>
      </c>
      <c r="AH194" s="9" t="s">
        <v>705</v>
      </c>
      <c r="AI194" s="53" t="str">
        <f t="shared" si="246"/>
        <v>－</v>
      </c>
      <c r="AJ194" s="53" t="str">
        <f t="shared" si="247"/>
        <v>－</v>
      </c>
      <c r="AK194" s="53" t="str">
        <f t="shared" si="248"/>
        <v>－</v>
      </c>
      <c r="AL194" s="81"/>
      <c r="AM194" s="46" t="str">
        <f t="shared" si="249"/>
        <v>－</v>
      </c>
      <c r="AN194" s="81"/>
      <c r="AO194" s="46" t="str">
        <f t="shared" si="250"/>
        <v>-</v>
      </c>
      <c r="AP194" s="46" t="str">
        <f t="shared" si="251"/>
        <v>-</v>
      </c>
      <c r="AQ194" s="46"/>
      <c r="AR194" s="46"/>
      <c r="AS194" s="46"/>
      <c r="AT194" s="46"/>
      <c r="AU194" s="46"/>
      <c r="AV194" s="46"/>
      <c r="AW194" s="46"/>
      <c r="AX194" s="173" t="s">
        <v>387</v>
      </c>
      <c r="AY194" s="10">
        <v>30407</v>
      </c>
      <c r="AZ194" s="173" t="s">
        <v>520</v>
      </c>
      <c r="BA194" s="426" t="str">
        <f t="shared" si="254"/>
        <v>未定</v>
      </c>
      <c r="BB194" s="173" t="str">
        <f t="shared" si="245"/>
        <v>○</v>
      </c>
      <c r="BC194" s="173" t="str">
        <f t="shared" si="252"/>
        <v/>
      </c>
      <c r="BD194" s="173" t="str">
        <f t="shared" si="241"/>
        <v>○</v>
      </c>
      <c r="BE194" s="1"/>
      <c r="BF194" s="46">
        <v>1</v>
      </c>
      <c r="BG194" s="115" t="s">
        <v>560</v>
      </c>
      <c r="BH194" s="173"/>
      <c r="BI194" s="118"/>
      <c r="BJ194" s="61"/>
      <c r="BK194" s="173"/>
      <c r="BL194" s="3"/>
      <c r="BM194" s="105"/>
      <c r="BN194" s="153"/>
      <c r="BO194" s="3"/>
      <c r="BP194" s="3"/>
    </row>
    <row r="195" spans="1:68" s="286" customFormat="1" ht="54" customHeight="1" x14ac:dyDescent="0.15">
      <c r="A195" s="379">
        <v>163</v>
      </c>
      <c r="B195" s="226" t="s">
        <v>82</v>
      </c>
      <c r="C195" s="278" t="s">
        <v>788</v>
      </c>
      <c r="D195" s="228" t="s">
        <v>520</v>
      </c>
      <c r="E195" s="59">
        <v>3621.404</v>
      </c>
      <c r="F195" s="59">
        <v>4828</v>
      </c>
      <c r="G195" s="59">
        <v>4801</v>
      </c>
      <c r="H195" s="59" t="s">
        <v>1083</v>
      </c>
      <c r="I195" s="238" t="s">
        <v>650</v>
      </c>
      <c r="J195" s="241" t="s">
        <v>1377</v>
      </c>
      <c r="K195" s="59">
        <v>10000</v>
      </c>
      <c r="L195" s="59">
        <v>0</v>
      </c>
      <c r="M195" s="59">
        <f t="shared" si="244"/>
        <v>-10000</v>
      </c>
      <c r="N195" s="62"/>
      <c r="O195" s="242" t="s">
        <v>650</v>
      </c>
      <c r="P195" s="153"/>
      <c r="Q195" s="255"/>
      <c r="R195" s="255" t="s">
        <v>78</v>
      </c>
      <c r="S195" s="256" t="s">
        <v>320</v>
      </c>
      <c r="T195" s="257" t="s">
        <v>322</v>
      </c>
      <c r="U195" s="416">
        <v>175</v>
      </c>
      <c r="V195" s="258" t="str">
        <f t="shared" si="253"/>
        <v/>
      </c>
      <c r="W195" s="261"/>
      <c r="X195" s="227"/>
      <c r="Y195" s="227" t="s">
        <v>387</v>
      </c>
      <c r="Z195" s="260"/>
      <c r="AA195" s="437"/>
      <c r="AB195" s="435" t="s">
        <v>406</v>
      </c>
      <c r="AC195" s="436"/>
      <c r="AD195" s="435" t="s">
        <v>406</v>
      </c>
      <c r="AE195" s="436"/>
      <c r="AF195" s="437"/>
      <c r="AG195" s="9" t="str">
        <f t="shared" si="242"/>
        <v>高等教育局東日本大震災復興特別会計</v>
      </c>
      <c r="AH195" s="15"/>
      <c r="AI195" s="53" t="str">
        <f t="shared" si="246"/>
        <v>－</v>
      </c>
      <c r="AJ195" s="53" t="str">
        <f t="shared" si="247"/>
        <v>－</v>
      </c>
      <c r="AK195" s="53" t="str">
        <f t="shared" si="248"/>
        <v>－</v>
      </c>
      <c r="AL195" s="81"/>
      <c r="AM195" s="46" t="str">
        <f t="shared" si="249"/>
        <v>－</v>
      </c>
      <c r="AN195" s="81"/>
      <c r="AO195" s="46" t="str">
        <f t="shared" si="250"/>
        <v>-</v>
      </c>
      <c r="AP195" s="46" t="str">
        <f t="shared" si="251"/>
        <v>-</v>
      </c>
      <c r="AQ195" s="46"/>
      <c r="AR195" s="46"/>
      <c r="AS195" s="46"/>
      <c r="AT195" s="46"/>
      <c r="AU195" s="46"/>
      <c r="AV195" s="46"/>
      <c r="AW195" s="46"/>
      <c r="AX195" s="173"/>
      <c r="AY195" s="10">
        <v>40634</v>
      </c>
      <c r="AZ195" s="173" t="s">
        <v>520</v>
      </c>
      <c r="BA195" s="426" t="str">
        <f t="shared" si="254"/>
        <v>未定</v>
      </c>
      <c r="BB195" s="173" t="str">
        <f t="shared" si="245"/>
        <v/>
      </c>
      <c r="BC195" s="173" t="str">
        <f t="shared" si="252"/>
        <v/>
      </c>
      <c r="BD195" s="173" t="str">
        <f t="shared" si="241"/>
        <v/>
      </c>
      <c r="BE195" s="1"/>
      <c r="BF195" s="173">
        <v>1</v>
      </c>
      <c r="BG195" s="115" t="s">
        <v>560</v>
      </c>
      <c r="BH195" s="173"/>
      <c r="BI195" s="118"/>
      <c r="BJ195" s="61"/>
      <c r="BK195" s="173"/>
      <c r="BL195" s="3"/>
      <c r="BM195" s="105"/>
      <c r="BN195" s="153"/>
      <c r="BO195" s="3"/>
      <c r="BP195" s="3"/>
    </row>
    <row r="196" spans="1:68" s="274" customFormat="1" ht="54" customHeight="1" x14ac:dyDescent="0.15">
      <c r="A196" s="379">
        <v>164</v>
      </c>
      <c r="B196" s="226" t="s">
        <v>497</v>
      </c>
      <c r="C196" s="229" t="s">
        <v>767</v>
      </c>
      <c r="D196" s="228" t="s">
        <v>970</v>
      </c>
      <c r="E196" s="59">
        <v>321.25599999999997</v>
      </c>
      <c r="F196" s="59">
        <v>273</v>
      </c>
      <c r="G196" s="59">
        <v>120</v>
      </c>
      <c r="H196" s="175" t="s">
        <v>1017</v>
      </c>
      <c r="I196" s="238" t="s">
        <v>964</v>
      </c>
      <c r="J196" s="241" t="s">
        <v>1366</v>
      </c>
      <c r="K196" s="59">
        <v>0</v>
      </c>
      <c r="L196" s="59">
        <v>0</v>
      </c>
      <c r="M196" s="59">
        <f t="shared" si="244"/>
        <v>0</v>
      </c>
      <c r="N196" s="59">
        <v>0</v>
      </c>
      <c r="O196" s="242" t="s">
        <v>962</v>
      </c>
      <c r="P196" s="111"/>
      <c r="Q196" s="255"/>
      <c r="R196" s="255" t="s">
        <v>78</v>
      </c>
      <c r="S196" s="256" t="s">
        <v>295</v>
      </c>
      <c r="T196" s="257" t="s">
        <v>238</v>
      </c>
      <c r="U196" s="426">
        <v>176</v>
      </c>
      <c r="V196" s="258" t="str">
        <f t="shared" si="253"/>
        <v>○</v>
      </c>
      <c r="W196" s="261" t="s">
        <v>409</v>
      </c>
      <c r="X196" s="227"/>
      <c r="Y196" s="227" t="s">
        <v>387</v>
      </c>
      <c r="Z196" s="260"/>
      <c r="AA196" s="437"/>
      <c r="AB196" s="435"/>
      <c r="AC196" s="436"/>
      <c r="AD196" s="435"/>
      <c r="AE196" s="436"/>
      <c r="AF196" s="437"/>
      <c r="AG196" s="9" t="str">
        <f t="shared" si="242"/>
        <v>高等教育局一般会計</v>
      </c>
      <c r="AH196" s="15" t="s">
        <v>701</v>
      </c>
      <c r="AI196" s="53" t="str">
        <f t="shared" si="246"/>
        <v>○</v>
      </c>
      <c r="AJ196" s="53" t="str">
        <f t="shared" si="247"/>
        <v>○</v>
      </c>
      <c r="AK196" s="53" t="str">
        <f t="shared" si="248"/>
        <v>○</v>
      </c>
      <c r="AL196" s="81"/>
      <c r="AM196" s="46" t="str">
        <f t="shared" si="249"/>
        <v>－</v>
      </c>
      <c r="AN196" s="81"/>
      <c r="AO196" s="46" t="str">
        <f t="shared" si="250"/>
        <v>-</v>
      </c>
      <c r="AP196" s="46" t="str">
        <f t="shared" si="251"/>
        <v>○</v>
      </c>
      <c r="AQ196" s="46"/>
      <c r="AR196" s="46"/>
      <c r="AS196" s="46"/>
      <c r="AT196" s="46"/>
      <c r="AU196" s="46"/>
      <c r="AV196" s="46"/>
      <c r="AW196" s="46"/>
      <c r="AX196" s="173"/>
      <c r="AY196" s="511">
        <v>42038</v>
      </c>
      <c r="AZ196" s="512">
        <v>42460</v>
      </c>
      <c r="BA196" s="426">
        <f t="shared" si="254"/>
        <v>1.1561643835616437</v>
      </c>
      <c r="BB196" s="173" t="str">
        <f t="shared" si="245"/>
        <v/>
      </c>
      <c r="BC196" s="173" t="str">
        <f t="shared" si="252"/>
        <v/>
      </c>
      <c r="BD196" s="173" t="str">
        <f t="shared" si="241"/>
        <v/>
      </c>
      <c r="BE196" s="1"/>
      <c r="BF196" s="173">
        <v>1</v>
      </c>
      <c r="BG196" s="115" t="s">
        <v>560</v>
      </c>
      <c r="BH196" s="173"/>
      <c r="BI196" s="118"/>
      <c r="BJ196" s="61"/>
      <c r="BK196" s="173"/>
      <c r="BL196" s="1"/>
      <c r="BM196" s="105"/>
      <c r="BN196" s="111"/>
      <c r="BO196" s="1"/>
      <c r="BP196" s="1"/>
    </row>
    <row r="197" spans="1:68" s="274" customFormat="1" ht="54" customHeight="1" x14ac:dyDescent="0.15">
      <c r="A197" s="379">
        <v>165</v>
      </c>
      <c r="B197" s="226" t="s">
        <v>757</v>
      </c>
      <c r="C197" s="229" t="s">
        <v>788</v>
      </c>
      <c r="D197" s="228" t="s">
        <v>520</v>
      </c>
      <c r="E197" s="59">
        <v>8348.7080000000005</v>
      </c>
      <c r="F197" s="59">
        <v>8348.7080000000005</v>
      </c>
      <c r="G197" s="59">
        <f>SUM(F197:F197)</f>
        <v>8348.7080000000005</v>
      </c>
      <c r="H197" s="59" t="s">
        <v>1083</v>
      </c>
      <c r="I197" s="238" t="s">
        <v>650</v>
      </c>
      <c r="J197" s="241" t="s">
        <v>1377</v>
      </c>
      <c r="K197" s="59">
        <v>0</v>
      </c>
      <c r="L197" s="59">
        <v>0</v>
      </c>
      <c r="M197" s="59">
        <f t="shared" ref="M197" si="255">L197-K197</f>
        <v>0</v>
      </c>
      <c r="N197" s="59">
        <v>0</v>
      </c>
      <c r="O197" s="242" t="s">
        <v>606</v>
      </c>
      <c r="P197" s="111"/>
      <c r="Q197" s="255"/>
      <c r="R197" s="255" t="s">
        <v>78</v>
      </c>
      <c r="S197" s="256" t="s">
        <v>295</v>
      </c>
      <c r="T197" s="257" t="s">
        <v>238</v>
      </c>
      <c r="U197" s="413" t="s">
        <v>698</v>
      </c>
      <c r="V197" s="258" t="str">
        <f t="shared" ref="V197" si="256">IF(AI197="○","○","")</f>
        <v/>
      </c>
      <c r="W197" s="261"/>
      <c r="X197" s="227"/>
      <c r="Y197" s="227" t="s">
        <v>387</v>
      </c>
      <c r="Z197" s="260"/>
      <c r="AA197" s="437"/>
      <c r="AB197" s="435"/>
      <c r="AC197" s="436"/>
      <c r="AD197" s="435"/>
      <c r="AE197" s="436"/>
      <c r="AF197" s="437"/>
      <c r="AG197" s="9" t="str">
        <f t="shared" ref="AG197" si="257">R197&amp;S197</f>
        <v>高等教育局一般会計</v>
      </c>
      <c r="AH197" s="15" t="s">
        <v>701</v>
      </c>
      <c r="AI197" s="53" t="str">
        <f t="shared" ref="AI197" si="258">IF(OR(AJ197="○",AS197="○"),"○","－")</f>
        <v>－</v>
      </c>
      <c r="AJ197" s="53" t="str">
        <f t="shared" ref="AJ197" si="259">IF(OR(AO197="○",AP197="○",AQ197="○",AT197="○",AV197="○"),"○","－")</f>
        <v>－</v>
      </c>
      <c r="AK197" s="53" t="str">
        <f t="shared" ref="AK197" si="260">IF(OR(AO197="○",AP197="○",AQ197="○"),"○","－")</f>
        <v>－</v>
      </c>
      <c r="AL197" s="81"/>
      <c r="AM197" s="46" t="str">
        <f t="shared" ref="AM197" si="261">IF(AB197="○","○","－")</f>
        <v>－</v>
      </c>
      <c r="AN197" s="81"/>
      <c r="AO197" s="46" t="str">
        <f t="shared" ref="AO197" si="262">IF(AY197=41730,"○","-")</f>
        <v>-</v>
      </c>
      <c r="AP197" s="46" t="str">
        <f t="shared" ref="AP197" si="263">IF(AZ197=42460,"○","-")</f>
        <v>-</v>
      </c>
      <c r="AQ197" s="46"/>
      <c r="AR197" s="46"/>
      <c r="AS197" s="46"/>
      <c r="AT197" s="46"/>
      <c r="AU197" s="46"/>
      <c r="AV197" s="46"/>
      <c r="AW197" s="46"/>
      <c r="AX197" s="173"/>
      <c r="AY197" s="10">
        <v>40634</v>
      </c>
      <c r="AZ197" s="173" t="s">
        <v>520</v>
      </c>
      <c r="BA197" s="426" t="str">
        <f t="shared" ref="BA197" si="264">IF(AZ197="未定","未定",YEARFRAC(AY197,AZ197,3))</f>
        <v>未定</v>
      </c>
      <c r="BB197" s="173" t="str">
        <f t="shared" ref="BB197" si="265">IF(AND(AZ197="未定",OR(V197="○",AB197="○",AD197="○")),"○","")</f>
        <v/>
      </c>
      <c r="BC197" s="173" t="str">
        <f t="shared" ref="BC197" si="266">IF(AND(AZ197="未定",AB197="○"),"○","")</f>
        <v/>
      </c>
      <c r="BD197" s="173" t="str">
        <f t="shared" ref="BD197" si="267">IF(AND(AZ197="未定",AD197="○"),"○","")</f>
        <v/>
      </c>
      <c r="BE197" s="1"/>
      <c r="BF197" s="173">
        <v>1</v>
      </c>
      <c r="BG197" s="115" t="s">
        <v>560</v>
      </c>
      <c r="BH197" s="173"/>
      <c r="BI197" s="118"/>
      <c r="BJ197" s="61"/>
      <c r="BK197" s="173"/>
      <c r="BL197" s="1"/>
      <c r="BM197" s="105"/>
      <c r="BN197" s="111"/>
      <c r="BO197" s="1"/>
      <c r="BP197" s="1"/>
    </row>
    <row r="198" spans="1:68" s="274" customFormat="1" ht="54" customHeight="1" x14ac:dyDescent="0.15">
      <c r="A198" s="379">
        <v>166</v>
      </c>
      <c r="B198" s="226" t="s">
        <v>1470</v>
      </c>
      <c r="C198" s="229" t="s">
        <v>821</v>
      </c>
      <c r="D198" s="228" t="s">
        <v>520</v>
      </c>
      <c r="E198" s="59">
        <v>90.004999999999995</v>
      </c>
      <c r="F198" s="59">
        <v>85.5</v>
      </c>
      <c r="G198" s="59">
        <v>49.4</v>
      </c>
      <c r="H198" s="59" t="s">
        <v>1083</v>
      </c>
      <c r="I198" s="238" t="s">
        <v>963</v>
      </c>
      <c r="J198" s="241" t="s">
        <v>1288</v>
      </c>
      <c r="K198" s="59">
        <v>90</v>
      </c>
      <c r="L198" s="59">
        <v>90</v>
      </c>
      <c r="M198" s="59">
        <f t="shared" si="244"/>
        <v>0</v>
      </c>
      <c r="N198" s="62"/>
      <c r="O198" s="242" t="s">
        <v>960</v>
      </c>
      <c r="P198" s="153" t="s">
        <v>1530</v>
      </c>
      <c r="Q198" s="255"/>
      <c r="R198" s="255" t="s">
        <v>150</v>
      </c>
      <c r="S198" s="256" t="s">
        <v>295</v>
      </c>
      <c r="T198" s="257" t="s">
        <v>162</v>
      </c>
      <c r="U198" s="426">
        <v>177</v>
      </c>
      <c r="V198" s="258" t="str">
        <f t="shared" si="253"/>
        <v/>
      </c>
      <c r="W198" s="261"/>
      <c r="X198" s="227"/>
      <c r="Y198" s="227" t="s">
        <v>387</v>
      </c>
      <c r="Z198" s="260"/>
      <c r="AA198" s="437"/>
      <c r="AB198" s="435" t="s">
        <v>406</v>
      </c>
      <c r="AC198" s="436"/>
      <c r="AD198" s="435" t="s">
        <v>406</v>
      </c>
      <c r="AE198" s="436"/>
      <c r="AF198" s="437"/>
      <c r="AG198" s="9" t="str">
        <f t="shared" si="242"/>
        <v>スポーツ・青少年局一般会計</v>
      </c>
      <c r="AH198" s="15" t="s">
        <v>706</v>
      </c>
      <c r="AI198" s="53" t="str">
        <f t="shared" si="246"/>
        <v>－</v>
      </c>
      <c r="AJ198" s="53" t="str">
        <f t="shared" si="247"/>
        <v>－</v>
      </c>
      <c r="AK198" s="53" t="str">
        <f t="shared" si="248"/>
        <v>－</v>
      </c>
      <c r="AL198" s="81"/>
      <c r="AM198" s="46" t="str">
        <f t="shared" si="249"/>
        <v>－</v>
      </c>
      <c r="AN198" s="81"/>
      <c r="AO198" s="46" t="str">
        <f t="shared" si="250"/>
        <v>-</v>
      </c>
      <c r="AP198" s="46" t="str">
        <f t="shared" si="251"/>
        <v>-</v>
      </c>
      <c r="AQ198" s="46"/>
      <c r="AR198" s="46"/>
      <c r="AS198" s="46"/>
      <c r="AT198" s="46"/>
      <c r="AU198" s="46"/>
      <c r="AV198" s="46"/>
      <c r="AW198" s="46"/>
      <c r="AX198" s="173" t="s">
        <v>387</v>
      </c>
      <c r="AY198" s="10">
        <v>23833</v>
      </c>
      <c r="AZ198" s="173" t="s">
        <v>520</v>
      </c>
      <c r="BA198" s="426" t="str">
        <f t="shared" si="254"/>
        <v>未定</v>
      </c>
      <c r="BB198" s="173" t="str">
        <f t="shared" si="245"/>
        <v/>
      </c>
      <c r="BC198" s="173" t="str">
        <f t="shared" si="252"/>
        <v/>
      </c>
      <c r="BD198" s="173" t="str">
        <f t="shared" si="241"/>
        <v/>
      </c>
      <c r="BE198" s="1"/>
      <c r="BF198" s="173">
        <v>1</v>
      </c>
      <c r="BG198" s="115" t="s">
        <v>560</v>
      </c>
      <c r="BH198" s="173"/>
      <c r="BI198" s="118"/>
      <c r="BJ198" s="61"/>
      <c r="BK198" s="173"/>
      <c r="BL198" s="3"/>
      <c r="BM198" s="105"/>
      <c r="BN198" s="153"/>
      <c r="BO198" s="3"/>
      <c r="BP198" s="3"/>
    </row>
    <row r="199" spans="1:68" s="273" customFormat="1" ht="21" customHeight="1" x14ac:dyDescent="0.15">
      <c r="A199" s="380" t="s">
        <v>626</v>
      </c>
      <c r="B199" s="230"/>
      <c r="C199" s="505"/>
      <c r="D199" s="506"/>
      <c r="E199" s="88"/>
      <c r="F199" s="91"/>
      <c r="G199" s="90"/>
      <c r="H199" s="90"/>
      <c r="I199" s="243"/>
      <c r="J199" s="90"/>
      <c r="K199" s="88"/>
      <c r="L199" s="89"/>
      <c r="M199" s="89"/>
      <c r="N199" s="90"/>
      <c r="O199" s="245"/>
      <c r="P199" s="110"/>
      <c r="Q199" s="263"/>
      <c r="R199" s="230"/>
      <c r="S199" s="264"/>
      <c r="T199" s="265"/>
      <c r="U199" s="414"/>
      <c r="V199" s="266" t="str">
        <f t="shared" si="253"/>
        <v/>
      </c>
      <c r="W199" s="266"/>
      <c r="X199" s="266"/>
      <c r="Y199" s="266"/>
      <c r="Z199" s="267"/>
      <c r="AA199" s="38"/>
      <c r="AB199" s="92"/>
      <c r="AC199" s="93"/>
      <c r="AD199" s="92"/>
      <c r="AE199" s="93"/>
      <c r="AF199" s="28"/>
      <c r="AG199" s="9" t="str">
        <f t="shared" si="242"/>
        <v/>
      </c>
      <c r="AH199" s="15"/>
      <c r="AI199" s="94"/>
      <c r="AJ199" s="94"/>
      <c r="AK199" s="94"/>
      <c r="AL199" s="45"/>
      <c r="AM199" s="94"/>
      <c r="AN199" s="45"/>
      <c r="AO199" s="94"/>
      <c r="AP199" s="94"/>
      <c r="AQ199" s="94"/>
      <c r="AR199" s="94"/>
      <c r="AS199" s="94"/>
      <c r="AT199" s="94"/>
      <c r="AU199" s="94"/>
      <c r="AV199" s="94"/>
      <c r="AW199" s="94"/>
      <c r="AX199" s="95"/>
      <c r="AY199" s="507"/>
      <c r="AZ199" s="94"/>
      <c r="BA199" s="96"/>
      <c r="BB199" s="95"/>
      <c r="BC199" s="95"/>
      <c r="BD199" s="95"/>
      <c r="BE199" s="104"/>
      <c r="BF199" s="46"/>
      <c r="BG199" s="115"/>
      <c r="BH199" s="116"/>
      <c r="BI199" s="117"/>
      <c r="BJ199" s="61"/>
      <c r="BK199" s="116"/>
      <c r="BL199" s="104"/>
      <c r="BM199" s="83"/>
      <c r="BN199" s="110"/>
      <c r="BO199" s="104"/>
      <c r="BP199" s="104"/>
    </row>
    <row r="200" spans="1:68" s="274" customFormat="1" ht="60" customHeight="1" x14ac:dyDescent="0.15">
      <c r="A200" s="379">
        <v>167</v>
      </c>
      <c r="B200" s="226" t="s">
        <v>122</v>
      </c>
      <c r="C200" s="229" t="s">
        <v>788</v>
      </c>
      <c r="D200" s="228" t="s">
        <v>520</v>
      </c>
      <c r="E200" s="59">
        <v>5140.5330000000004</v>
      </c>
      <c r="F200" s="59">
        <v>5104</v>
      </c>
      <c r="G200" s="59">
        <v>4864</v>
      </c>
      <c r="H200" s="59" t="s">
        <v>1083</v>
      </c>
      <c r="I200" s="238" t="s">
        <v>963</v>
      </c>
      <c r="J200" s="241" t="s">
        <v>1155</v>
      </c>
      <c r="K200" s="59">
        <f>6322.507+331.761-2084.205</f>
        <v>4570.0630000000001</v>
      </c>
      <c r="L200" s="59">
        <v>4720.7289999999994</v>
      </c>
      <c r="M200" s="59">
        <f>L200-K200</f>
        <v>150.66599999999926</v>
      </c>
      <c r="N200" s="62"/>
      <c r="O200" s="242" t="s">
        <v>960</v>
      </c>
      <c r="P200" s="153" t="s">
        <v>1156</v>
      </c>
      <c r="Q200" s="255"/>
      <c r="R200" s="255" t="s">
        <v>114</v>
      </c>
      <c r="S200" s="256" t="s">
        <v>295</v>
      </c>
      <c r="T200" s="257" t="s">
        <v>124</v>
      </c>
      <c r="U200" s="426">
        <v>178</v>
      </c>
      <c r="V200" s="258" t="str">
        <f t="shared" si="253"/>
        <v/>
      </c>
      <c r="W200" s="261" t="s">
        <v>603</v>
      </c>
      <c r="X200" s="227"/>
      <c r="Y200" s="227" t="s">
        <v>921</v>
      </c>
      <c r="Z200" s="260"/>
      <c r="AA200" s="437"/>
      <c r="AB200" s="435" t="s">
        <v>407</v>
      </c>
      <c r="AC200" s="436" t="s">
        <v>408</v>
      </c>
      <c r="AD200" s="435"/>
      <c r="AE200" s="436"/>
      <c r="AF200" s="437"/>
      <c r="AG200" s="9" t="str">
        <f t="shared" si="242"/>
        <v>科学技術・学術政策局一般会計</v>
      </c>
      <c r="AH200" s="15"/>
      <c r="AI200" s="53" t="str">
        <f t="shared" ref="AI200" si="268">IF(OR(AJ200="○",AS200="○"),"○","－")</f>
        <v>－</v>
      </c>
      <c r="AJ200" s="53" t="str">
        <f t="shared" ref="AJ200" si="269">IF(OR(AO200="○",AP200="○",AQ200="○",AT200="○",AV200="○"),"○","－")</f>
        <v>－</v>
      </c>
      <c r="AK200" s="53" t="str">
        <f t="shared" ref="AK200" si="270">IF(OR(AO200="○",AP200="○",AQ200="○"),"○","－")</f>
        <v>－</v>
      </c>
      <c r="AL200" s="81"/>
      <c r="AM200" s="46" t="str">
        <f t="shared" ref="AM200" si="271">IF(AB200="○","○","－")</f>
        <v>○</v>
      </c>
      <c r="AN200" s="81"/>
      <c r="AO200" s="46" t="str">
        <f t="shared" ref="AO200" si="272">IF(AY200=41730,"○","-")</f>
        <v>-</v>
      </c>
      <c r="AP200" s="46" t="str">
        <f t="shared" ref="AP200" si="273">IF(AZ200=42460,"○","-")</f>
        <v>-</v>
      </c>
      <c r="AQ200" s="46"/>
      <c r="AR200" s="46" t="s">
        <v>407</v>
      </c>
      <c r="AS200" s="46"/>
      <c r="AT200" s="46"/>
      <c r="AU200" s="46"/>
      <c r="AV200" s="46"/>
      <c r="AW200" s="46"/>
      <c r="AX200" s="173"/>
      <c r="AY200" s="10">
        <v>40634</v>
      </c>
      <c r="AZ200" s="173" t="s">
        <v>520</v>
      </c>
      <c r="BA200" s="426" t="str">
        <f t="shared" ref="BA200" si="274">IF(AZ200="未定","未定",YEARFRAC(AY200,AZ200,3))</f>
        <v>未定</v>
      </c>
      <c r="BB200" s="173" t="str">
        <f t="shared" ref="BB200" si="275">IF(AND(AZ200="未定",OR(V200="○",AB200="○",AD200="○")),"○","")</f>
        <v>○</v>
      </c>
      <c r="BC200" s="173" t="str">
        <f t="shared" ref="BC200" si="276">IF(AND(AZ200="未定",AB200="○"),"○","")</f>
        <v>○</v>
      </c>
      <c r="BD200" s="173" t="str">
        <f t="shared" ref="BD200" si="277">IF(AND(AZ200="未定",AD200="○"),"○","")</f>
        <v/>
      </c>
      <c r="BE200" s="1"/>
      <c r="BF200" s="173">
        <v>1</v>
      </c>
      <c r="BG200" s="115" t="s">
        <v>922</v>
      </c>
      <c r="BH200" s="173"/>
      <c r="BI200" s="118"/>
      <c r="BJ200" s="61"/>
      <c r="BK200" s="173"/>
      <c r="BL200" s="3"/>
      <c r="BM200" s="105"/>
      <c r="BN200" s="153"/>
      <c r="BO200" s="3"/>
      <c r="BP200" s="3"/>
    </row>
    <row r="201" spans="1:68" s="274" customFormat="1" ht="60" customHeight="1" x14ac:dyDescent="0.15">
      <c r="A201" s="379">
        <v>168</v>
      </c>
      <c r="B201" s="226" t="s">
        <v>518</v>
      </c>
      <c r="C201" s="229" t="s">
        <v>794</v>
      </c>
      <c r="D201" s="228" t="s">
        <v>793</v>
      </c>
      <c r="E201" s="59">
        <v>289.14100000000002</v>
      </c>
      <c r="F201" s="59">
        <v>326</v>
      </c>
      <c r="G201" s="59">
        <v>326</v>
      </c>
      <c r="H201" s="59" t="s">
        <v>1083</v>
      </c>
      <c r="I201" s="238" t="s">
        <v>964</v>
      </c>
      <c r="J201" s="241" t="s">
        <v>1116</v>
      </c>
      <c r="K201" s="59">
        <v>0</v>
      </c>
      <c r="L201" s="59">
        <v>0</v>
      </c>
      <c r="M201" s="59">
        <f>L201-K201</f>
        <v>0</v>
      </c>
      <c r="N201" s="62">
        <v>0</v>
      </c>
      <c r="O201" s="242" t="s">
        <v>962</v>
      </c>
      <c r="P201" s="153"/>
      <c r="Q201" s="255"/>
      <c r="R201" s="255" t="s">
        <v>114</v>
      </c>
      <c r="S201" s="256" t="s">
        <v>295</v>
      </c>
      <c r="T201" s="257" t="s">
        <v>124</v>
      </c>
      <c r="U201" s="426">
        <v>179</v>
      </c>
      <c r="V201" s="258"/>
      <c r="W201" s="261" t="s">
        <v>693</v>
      </c>
      <c r="X201" s="227"/>
      <c r="Y201" s="227" t="s">
        <v>387</v>
      </c>
      <c r="Z201" s="260"/>
      <c r="AA201" s="437"/>
      <c r="AB201" s="435" t="s">
        <v>407</v>
      </c>
      <c r="AC201" s="436" t="s">
        <v>408</v>
      </c>
      <c r="AD201" s="435" t="s">
        <v>407</v>
      </c>
      <c r="AE201" s="436" t="s">
        <v>519</v>
      </c>
      <c r="AF201" s="437"/>
      <c r="AG201" s="9" t="str">
        <f t="shared" si="242"/>
        <v>科学技術・学術政策局一般会計</v>
      </c>
      <c r="AH201" s="15"/>
      <c r="AI201" s="53" t="str">
        <f t="shared" ref="AI201:AI209" si="278">IF(OR(AJ201="○",AS201="○"),"○","－")</f>
        <v>－</v>
      </c>
      <c r="AJ201" s="53" t="str">
        <f t="shared" ref="AJ201:AJ209" si="279">IF(OR(AO201="○",AP201="○",AQ201="○",AT201="○",AV201="○"),"○","－")</f>
        <v>－</v>
      </c>
      <c r="AK201" s="53" t="str">
        <f t="shared" ref="AK201:AK209" si="280">IF(OR(AO201="○",AP201="○",AQ201="○"),"○","－")</f>
        <v>－</v>
      </c>
      <c r="AL201" s="81"/>
      <c r="AM201" s="46" t="str">
        <f t="shared" ref="AM201:AM209" si="281">IF(AB201="○","○","－")</f>
        <v>○</v>
      </c>
      <c r="AN201" s="81"/>
      <c r="AO201" s="46" t="str">
        <f t="shared" ref="AO201:AO209" si="282">IF(AY201=41730,"○","-")</f>
        <v>-</v>
      </c>
      <c r="AP201" s="46" t="str">
        <f t="shared" ref="AP201:AP209" si="283">IF(AZ201=42460,"○","-")</f>
        <v>-</v>
      </c>
      <c r="AQ201" s="46"/>
      <c r="AR201" s="46" t="s">
        <v>407</v>
      </c>
      <c r="AS201" s="46"/>
      <c r="AT201" s="46"/>
      <c r="AU201" s="46"/>
      <c r="AV201" s="46"/>
      <c r="AW201" s="46"/>
      <c r="AX201" s="173" t="s">
        <v>387</v>
      </c>
      <c r="AY201" s="10">
        <v>39904</v>
      </c>
      <c r="AZ201" s="508">
        <v>42094</v>
      </c>
      <c r="BA201" s="426">
        <f t="shared" si="254"/>
        <v>6</v>
      </c>
      <c r="BB201" s="173" t="str">
        <f t="shared" si="245"/>
        <v/>
      </c>
      <c r="BC201" s="173" t="str">
        <f t="shared" si="252"/>
        <v/>
      </c>
      <c r="BD201" s="173" t="str">
        <f t="shared" si="241"/>
        <v/>
      </c>
      <c r="BE201" s="1"/>
      <c r="BF201" s="173">
        <v>1</v>
      </c>
      <c r="BG201" s="115" t="s">
        <v>561</v>
      </c>
      <c r="BH201" s="173"/>
      <c r="BI201" s="118"/>
      <c r="BJ201" s="61"/>
      <c r="BK201" s="173"/>
      <c r="BL201" s="1"/>
      <c r="BM201" s="105"/>
      <c r="BN201" s="153"/>
      <c r="BO201" s="1"/>
      <c r="BP201" s="1"/>
    </row>
    <row r="202" spans="1:68" s="274" customFormat="1" ht="80.25" customHeight="1" x14ac:dyDescent="0.15">
      <c r="A202" s="379">
        <v>169</v>
      </c>
      <c r="B202" s="226" t="s">
        <v>923</v>
      </c>
      <c r="C202" s="229" t="s">
        <v>924</v>
      </c>
      <c r="D202" s="228" t="s">
        <v>950</v>
      </c>
      <c r="E202" s="59">
        <v>3419.277</v>
      </c>
      <c r="F202" s="59">
        <v>3529</v>
      </c>
      <c r="G202" s="59">
        <v>3529</v>
      </c>
      <c r="H202" s="175" t="s">
        <v>1633</v>
      </c>
      <c r="I202" s="238" t="s">
        <v>963</v>
      </c>
      <c r="J202" s="241" t="s">
        <v>1181</v>
      </c>
      <c r="K202" s="59">
        <v>2084.2049999999999</v>
      </c>
      <c r="L202" s="59">
        <v>1582.1859999999999</v>
      </c>
      <c r="M202" s="59">
        <f t="shared" ref="M202" si="284">L202-K202</f>
        <v>-502.01900000000001</v>
      </c>
      <c r="N202" s="62">
        <v>0</v>
      </c>
      <c r="O202" s="242" t="s">
        <v>960</v>
      </c>
      <c r="P202" s="153" t="s">
        <v>1182</v>
      </c>
      <c r="Q202" s="255"/>
      <c r="R202" s="255" t="s">
        <v>329</v>
      </c>
      <c r="S202" s="256" t="s">
        <v>295</v>
      </c>
      <c r="T202" s="257" t="s">
        <v>124</v>
      </c>
      <c r="U202" s="426" t="s">
        <v>925</v>
      </c>
      <c r="V202" s="258" t="s">
        <v>972</v>
      </c>
      <c r="W202" s="261" t="s">
        <v>884</v>
      </c>
      <c r="X202" s="227"/>
      <c r="Y202" s="227" t="s">
        <v>897</v>
      </c>
      <c r="Z202" s="260"/>
      <c r="AA202" s="156"/>
      <c r="AB202" s="157"/>
      <c r="AC202" s="158"/>
      <c r="AD202" s="157"/>
      <c r="AE202" s="158"/>
      <c r="AF202" s="437"/>
      <c r="AG202" s="9"/>
      <c r="AH202" s="15"/>
      <c r="AI202" s="53"/>
      <c r="AJ202" s="53"/>
      <c r="AK202" s="53"/>
      <c r="AL202" s="81"/>
      <c r="AM202" s="46"/>
      <c r="AN202" s="81"/>
      <c r="AO202" s="46"/>
      <c r="AP202" s="46"/>
      <c r="AQ202" s="46"/>
      <c r="AR202" s="46"/>
      <c r="AS202" s="46"/>
      <c r="AT202" s="46"/>
      <c r="AU202" s="46"/>
      <c r="AV202" s="46"/>
      <c r="AW202" s="46"/>
      <c r="AX202" s="154"/>
      <c r="AY202" s="511">
        <v>40634</v>
      </c>
      <c r="AZ202" s="512" t="s">
        <v>523</v>
      </c>
      <c r="BA202" s="159" t="s">
        <v>523</v>
      </c>
      <c r="BB202" s="154"/>
      <c r="BC202" s="154"/>
      <c r="BD202" s="154"/>
      <c r="BE202" s="1"/>
      <c r="BF202" s="173"/>
      <c r="BG202" s="115"/>
      <c r="BH202" s="173"/>
      <c r="BI202" s="118"/>
      <c r="BJ202" s="61"/>
      <c r="BK202" s="173"/>
      <c r="BL202" s="1"/>
      <c r="BM202" s="105"/>
      <c r="BN202" s="153"/>
      <c r="BO202" s="1"/>
      <c r="BP202" s="1"/>
    </row>
    <row r="203" spans="1:68" s="274" customFormat="1" ht="54" customHeight="1" x14ac:dyDescent="0.15">
      <c r="A203" s="379">
        <v>170</v>
      </c>
      <c r="B203" s="226" t="s">
        <v>123</v>
      </c>
      <c r="C203" s="229" t="s">
        <v>803</v>
      </c>
      <c r="D203" s="228" t="s">
        <v>520</v>
      </c>
      <c r="E203" s="59">
        <v>3.452</v>
      </c>
      <c r="F203" s="59">
        <v>3.452</v>
      </c>
      <c r="G203" s="59">
        <v>3.1</v>
      </c>
      <c r="H203" s="175" t="s">
        <v>1011</v>
      </c>
      <c r="I203" s="238" t="s">
        <v>963</v>
      </c>
      <c r="J203" s="241" t="s">
        <v>1127</v>
      </c>
      <c r="K203" s="59">
        <v>3.0870000000000002</v>
      </c>
      <c r="L203" s="59">
        <v>3.1</v>
      </c>
      <c r="M203" s="59">
        <f t="shared" ref="M203:M209" si="285">L203-K203</f>
        <v>1.2999999999999901E-2</v>
      </c>
      <c r="N203" s="62">
        <v>-3.6999999999999998E-2</v>
      </c>
      <c r="O203" s="242" t="s">
        <v>961</v>
      </c>
      <c r="P203" s="153" t="s">
        <v>1219</v>
      </c>
      <c r="Q203" s="255"/>
      <c r="R203" s="255" t="s">
        <v>236</v>
      </c>
      <c r="S203" s="256" t="s">
        <v>295</v>
      </c>
      <c r="T203" s="257" t="s">
        <v>124</v>
      </c>
      <c r="U203" s="426">
        <v>180</v>
      </c>
      <c r="V203" s="258" t="s">
        <v>407</v>
      </c>
      <c r="W203" s="261" t="s">
        <v>958</v>
      </c>
      <c r="X203" s="227"/>
      <c r="Y203" s="227"/>
      <c r="Z203" s="260"/>
      <c r="AA203" s="437"/>
      <c r="AB203" s="435" t="s">
        <v>406</v>
      </c>
      <c r="AC203" s="436"/>
      <c r="AD203" s="435" t="s">
        <v>406</v>
      </c>
      <c r="AE203" s="436"/>
      <c r="AF203" s="437"/>
      <c r="AG203" s="9" t="str">
        <f t="shared" si="242"/>
        <v>初等中等教育局一般会計</v>
      </c>
      <c r="AH203" s="15"/>
      <c r="AI203" s="53" t="str">
        <f t="shared" si="278"/>
        <v>－</v>
      </c>
      <c r="AJ203" s="53" t="str">
        <f t="shared" si="279"/>
        <v>－</v>
      </c>
      <c r="AK203" s="53" t="str">
        <f t="shared" si="280"/>
        <v>－</v>
      </c>
      <c r="AL203" s="81"/>
      <c r="AM203" s="46" t="str">
        <f t="shared" si="281"/>
        <v>－</v>
      </c>
      <c r="AN203" s="81"/>
      <c r="AO203" s="46" t="str">
        <f t="shared" si="282"/>
        <v>-</v>
      </c>
      <c r="AP203" s="46" t="str">
        <f t="shared" si="283"/>
        <v>-</v>
      </c>
      <c r="AQ203" s="46"/>
      <c r="AR203" s="46" t="s">
        <v>407</v>
      </c>
      <c r="AS203" s="46"/>
      <c r="AT203" s="46"/>
      <c r="AU203" s="46"/>
      <c r="AV203" s="46"/>
      <c r="AW203" s="46"/>
      <c r="AX203" s="173" t="s">
        <v>387</v>
      </c>
      <c r="AY203" s="10">
        <v>37347</v>
      </c>
      <c r="AZ203" s="173" t="s">
        <v>520</v>
      </c>
      <c r="BA203" s="426" t="str">
        <f t="shared" si="254"/>
        <v>未定</v>
      </c>
      <c r="BB203" s="173" t="str">
        <f t="shared" si="245"/>
        <v>○</v>
      </c>
      <c r="BC203" s="173" t="str">
        <f t="shared" si="252"/>
        <v/>
      </c>
      <c r="BD203" s="173" t="str">
        <f t="shared" si="241"/>
        <v/>
      </c>
      <c r="BE203" s="1"/>
      <c r="BF203" s="173">
        <v>1</v>
      </c>
      <c r="BG203" s="115" t="s">
        <v>561</v>
      </c>
      <c r="BH203" s="173"/>
      <c r="BI203" s="118"/>
      <c r="BJ203" s="61"/>
      <c r="BK203" s="173"/>
      <c r="BL203" s="3"/>
      <c r="BM203" s="105"/>
      <c r="BN203" s="153"/>
      <c r="BO203" s="3"/>
      <c r="BP203" s="3"/>
    </row>
    <row r="204" spans="1:68" s="274" customFormat="1" ht="54" customHeight="1" x14ac:dyDescent="0.15">
      <c r="A204" s="379">
        <v>171</v>
      </c>
      <c r="B204" s="226" t="s">
        <v>1471</v>
      </c>
      <c r="C204" s="229" t="s">
        <v>800</v>
      </c>
      <c r="D204" s="228" t="s">
        <v>520</v>
      </c>
      <c r="E204" s="59">
        <v>2400.3020000000001</v>
      </c>
      <c r="F204" s="59">
        <v>2400.3020000000001</v>
      </c>
      <c r="G204" s="59">
        <v>1902</v>
      </c>
      <c r="H204" s="175" t="s">
        <v>1034</v>
      </c>
      <c r="I204" s="238" t="s">
        <v>963</v>
      </c>
      <c r="J204" s="241" t="s">
        <v>1113</v>
      </c>
      <c r="K204" s="59">
        <v>2363.7820000000002</v>
      </c>
      <c r="L204" s="59">
        <v>2363.7089999999998</v>
      </c>
      <c r="M204" s="59">
        <f t="shared" si="285"/>
        <v>-7.3000000000320142E-2</v>
      </c>
      <c r="N204" s="62">
        <v>-48.402000000000001</v>
      </c>
      <c r="O204" s="242" t="s">
        <v>961</v>
      </c>
      <c r="P204" s="153" t="s">
        <v>1260</v>
      </c>
      <c r="Q204" s="255"/>
      <c r="R204" s="255" t="s">
        <v>236</v>
      </c>
      <c r="S204" s="256" t="s">
        <v>295</v>
      </c>
      <c r="T204" s="257" t="s">
        <v>124</v>
      </c>
      <c r="U204" s="426">
        <v>181</v>
      </c>
      <c r="V204" s="258" t="s">
        <v>407</v>
      </c>
      <c r="W204" s="261" t="s">
        <v>958</v>
      </c>
      <c r="X204" s="227"/>
      <c r="Y204" s="227" t="s">
        <v>387</v>
      </c>
      <c r="Z204" s="260"/>
      <c r="AA204" s="437"/>
      <c r="AB204" s="435" t="s">
        <v>406</v>
      </c>
      <c r="AC204" s="436"/>
      <c r="AD204" s="435" t="s">
        <v>406</v>
      </c>
      <c r="AE204" s="436"/>
      <c r="AF204" s="437"/>
      <c r="AG204" s="9" t="str">
        <f t="shared" si="242"/>
        <v>初等中等教育局一般会計</v>
      </c>
      <c r="AH204" s="15"/>
      <c r="AI204" s="53" t="str">
        <f t="shared" si="278"/>
        <v>－</v>
      </c>
      <c r="AJ204" s="53" t="str">
        <f t="shared" si="279"/>
        <v>－</v>
      </c>
      <c r="AK204" s="53" t="str">
        <f t="shared" si="280"/>
        <v>－</v>
      </c>
      <c r="AL204" s="81"/>
      <c r="AM204" s="46" t="str">
        <f t="shared" si="281"/>
        <v>－</v>
      </c>
      <c r="AN204" s="81"/>
      <c r="AO204" s="46" t="str">
        <f t="shared" si="282"/>
        <v>-</v>
      </c>
      <c r="AP204" s="46" t="str">
        <f t="shared" si="283"/>
        <v>-</v>
      </c>
      <c r="AQ204" s="46"/>
      <c r="AR204" s="46" t="s">
        <v>407</v>
      </c>
      <c r="AS204" s="46"/>
      <c r="AT204" s="46"/>
      <c r="AU204" s="46"/>
      <c r="AV204" s="46"/>
      <c r="AW204" s="46"/>
      <c r="AX204" s="173" t="s">
        <v>387</v>
      </c>
      <c r="AY204" s="10">
        <v>19815</v>
      </c>
      <c r="AZ204" s="173" t="s">
        <v>520</v>
      </c>
      <c r="BA204" s="426" t="str">
        <f t="shared" si="254"/>
        <v>未定</v>
      </c>
      <c r="BB204" s="173" t="str">
        <f t="shared" si="245"/>
        <v>○</v>
      </c>
      <c r="BC204" s="173" t="str">
        <f t="shared" si="252"/>
        <v/>
      </c>
      <c r="BD204" s="173" t="str">
        <f t="shared" si="241"/>
        <v/>
      </c>
      <c r="BE204" s="1"/>
      <c r="BF204" s="173">
        <v>1</v>
      </c>
      <c r="BG204" s="115" t="s">
        <v>561</v>
      </c>
      <c r="BH204" s="173"/>
      <c r="BI204" s="118"/>
      <c r="BJ204" s="61"/>
      <c r="BK204" s="173"/>
      <c r="BL204" s="3"/>
      <c r="BM204" s="105"/>
      <c r="BN204" s="153"/>
      <c r="BO204" s="3"/>
      <c r="BP204" s="3"/>
    </row>
    <row r="205" spans="1:68" s="274" customFormat="1" ht="54" customHeight="1" x14ac:dyDescent="0.15">
      <c r="A205" s="379">
        <v>172</v>
      </c>
      <c r="B205" s="226" t="s">
        <v>1472</v>
      </c>
      <c r="C205" s="229" t="s">
        <v>811</v>
      </c>
      <c r="D205" s="228" t="s">
        <v>520</v>
      </c>
      <c r="E205" s="59">
        <v>24.669</v>
      </c>
      <c r="F205" s="59">
        <v>24.669</v>
      </c>
      <c r="G205" s="59">
        <v>22.8</v>
      </c>
      <c r="H205" s="59" t="s">
        <v>1083</v>
      </c>
      <c r="I205" s="238" t="s">
        <v>963</v>
      </c>
      <c r="J205" s="241" t="s">
        <v>1109</v>
      </c>
      <c r="K205" s="59">
        <v>24.669</v>
      </c>
      <c r="L205" s="59">
        <v>24.669</v>
      </c>
      <c r="M205" s="59">
        <f t="shared" si="285"/>
        <v>0</v>
      </c>
      <c r="N205" s="62"/>
      <c r="O205" s="242" t="s">
        <v>960</v>
      </c>
      <c r="P205" s="241" t="s">
        <v>1531</v>
      </c>
      <c r="Q205" s="255"/>
      <c r="R205" s="255" t="s">
        <v>46</v>
      </c>
      <c r="S205" s="256" t="s">
        <v>295</v>
      </c>
      <c r="T205" s="257" t="s">
        <v>124</v>
      </c>
      <c r="U205" s="426">
        <v>182</v>
      </c>
      <c r="V205" s="258" t="str">
        <f t="shared" si="253"/>
        <v/>
      </c>
      <c r="W205" s="261" t="s">
        <v>603</v>
      </c>
      <c r="X205" s="227"/>
      <c r="Y205" s="227"/>
      <c r="Z205" s="260"/>
      <c r="AA205" s="437"/>
      <c r="AB205" s="435" t="s">
        <v>407</v>
      </c>
      <c r="AC205" s="436" t="s">
        <v>408</v>
      </c>
      <c r="AD205" s="435"/>
      <c r="AE205" s="436"/>
      <c r="AF205" s="437"/>
      <c r="AG205" s="9" t="str">
        <f t="shared" si="242"/>
        <v>研究振興局一般会計</v>
      </c>
      <c r="AH205" s="15"/>
      <c r="AI205" s="53" t="str">
        <f t="shared" si="278"/>
        <v>－</v>
      </c>
      <c r="AJ205" s="53" t="str">
        <f t="shared" si="279"/>
        <v>－</v>
      </c>
      <c r="AK205" s="53" t="str">
        <f t="shared" si="280"/>
        <v>－</v>
      </c>
      <c r="AL205" s="81"/>
      <c r="AM205" s="46" t="str">
        <f t="shared" si="281"/>
        <v>○</v>
      </c>
      <c r="AN205" s="81"/>
      <c r="AO205" s="46" t="str">
        <f t="shared" si="282"/>
        <v>-</v>
      </c>
      <c r="AP205" s="46" t="str">
        <f t="shared" si="283"/>
        <v>-</v>
      </c>
      <c r="AQ205" s="46"/>
      <c r="AR205" s="46" t="s">
        <v>407</v>
      </c>
      <c r="AS205" s="46"/>
      <c r="AT205" s="46"/>
      <c r="AU205" s="46"/>
      <c r="AV205" s="46"/>
      <c r="AW205" s="46"/>
      <c r="AX205" s="173" t="s">
        <v>387</v>
      </c>
      <c r="AY205" s="10">
        <v>21641</v>
      </c>
      <c r="AZ205" s="173" t="s">
        <v>520</v>
      </c>
      <c r="BA205" s="426" t="str">
        <f t="shared" si="254"/>
        <v>未定</v>
      </c>
      <c r="BB205" s="173" t="str">
        <f t="shared" si="245"/>
        <v>○</v>
      </c>
      <c r="BC205" s="173" t="str">
        <f t="shared" si="252"/>
        <v>○</v>
      </c>
      <c r="BD205" s="173" t="str">
        <f t="shared" si="241"/>
        <v/>
      </c>
      <c r="BE205" s="1"/>
      <c r="BF205" s="173">
        <v>1</v>
      </c>
      <c r="BG205" s="115" t="s">
        <v>561</v>
      </c>
      <c r="BH205" s="173"/>
      <c r="BI205" s="118"/>
      <c r="BJ205" s="61"/>
      <c r="BK205" s="173"/>
      <c r="BL205" s="3"/>
      <c r="BM205" s="105"/>
      <c r="BN205" s="153"/>
      <c r="BO205" s="3"/>
      <c r="BP205" s="3"/>
    </row>
    <row r="206" spans="1:68" s="274" customFormat="1" ht="120" customHeight="1" x14ac:dyDescent="0.15">
      <c r="A206" s="379">
        <v>173</v>
      </c>
      <c r="B206" s="226" t="s">
        <v>863</v>
      </c>
      <c r="C206" s="229" t="s">
        <v>795</v>
      </c>
      <c r="D206" s="228" t="s">
        <v>520</v>
      </c>
      <c r="E206" s="59">
        <v>119895.79399999999</v>
      </c>
      <c r="F206" s="59">
        <v>124445</v>
      </c>
      <c r="G206" s="59">
        <v>124445</v>
      </c>
      <c r="H206" s="175" t="s">
        <v>1035</v>
      </c>
      <c r="I206" s="238" t="s">
        <v>963</v>
      </c>
      <c r="J206" s="241" t="s">
        <v>1183</v>
      </c>
      <c r="K206" s="59">
        <v>100553.048</v>
      </c>
      <c r="L206" s="59">
        <v>114609.49</v>
      </c>
      <c r="M206" s="59">
        <f t="shared" si="285"/>
        <v>14056.44200000001</v>
      </c>
      <c r="N206" s="62">
        <v>0</v>
      </c>
      <c r="O206" s="242" t="s">
        <v>960</v>
      </c>
      <c r="P206" s="405" t="s">
        <v>1184</v>
      </c>
      <c r="Q206" s="255" t="s">
        <v>1570</v>
      </c>
      <c r="R206" s="255" t="s">
        <v>114</v>
      </c>
      <c r="S206" s="256" t="s">
        <v>295</v>
      </c>
      <c r="T206" s="257" t="s">
        <v>342</v>
      </c>
      <c r="U206" s="426">
        <v>183</v>
      </c>
      <c r="V206" s="258" t="s">
        <v>407</v>
      </c>
      <c r="W206" s="261" t="s">
        <v>958</v>
      </c>
      <c r="X206" s="227"/>
      <c r="Y206" s="227"/>
      <c r="Z206" s="260"/>
      <c r="AA206" s="437"/>
      <c r="AB206" s="435" t="s">
        <v>406</v>
      </c>
      <c r="AC206" s="436"/>
      <c r="AD206" s="435" t="s">
        <v>406</v>
      </c>
      <c r="AE206" s="436"/>
      <c r="AF206" s="437"/>
      <c r="AG206" s="9" t="str">
        <f t="shared" si="242"/>
        <v>科学技術・学術政策局一般会計</v>
      </c>
      <c r="AH206" s="15"/>
      <c r="AI206" s="53" t="str">
        <f t="shared" si="278"/>
        <v>－</v>
      </c>
      <c r="AJ206" s="53" t="str">
        <f t="shared" si="279"/>
        <v>－</v>
      </c>
      <c r="AK206" s="53" t="str">
        <f t="shared" si="280"/>
        <v>－</v>
      </c>
      <c r="AL206" s="81"/>
      <c r="AM206" s="46" t="str">
        <f t="shared" si="281"/>
        <v>－</v>
      </c>
      <c r="AN206" s="81"/>
      <c r="AO206" s="46" t="str">
        <f t="shared" si="282"/>
        <v>-</v>
      </c>
      <c r="AP206" s="46" t="str">
        <f t="shared" si="283"/>
        <v>-</v>
      </c>
      <c r="AQ206" s="46"/>
      <c r="AR206" s="46" t="s">
        <v>407</v>
      </c>
      <c r="AS206" s="46"/>
      <c r="AT206" s="46"/>
      <c r="AU206" s="46"/>
      <c r="AV206" s="46"/>
      <c r="AW206" s="46"/>
      <c r="AX206" s="173" t="s">
        <v>387</v>
      </c>
      <c r="AY206" s="10">
        <v>37712</v>
      </c>
      <c r="AZ206" s="173" t="s">
        <v>520</v>
      </c>
      <c r="BA206" s="426" t="str">
        <f t="shared" si="254"/>
        <v>未定</v>
      </c>
      <c r="BB206" s="173" t="str">
        <f t="shared" si="245"/>
        <v>○</v>
      </c>
      <c r="BC206" s="173" t="str">
        <f t="shared" si="252"/>
        <v/>
      </c>
      <c r="BD206" s="173" t="str">
        <f t="shared" si="241"/>
        <v/>
      </c>
      <c r="BE206" s="1"/>
      <c r="BF206" s="173">
        <v>1</v>
      </c>
      <c r="BG206" s="115" t="s">
        <v>561</v>
      </c>
      <c r="BH206" s="173"/>
      <c r="BI206" s="118"/>
      <c r="BJ206" s="61"/>
      <c r="BK206" s="173"/>
      <c r="BL206" s="3"/>
      <c r="BM206" s="105"/>
      <c r="BN206" s="111"/>
      <c r="BO206" s="3"/>
      <c r="BP206" s="3"/>
    </row>
    <row r="207" spans="1:68" s="274" customFormat="1" ht="120" customHeight="1" x14ac:dyDescent="0.15">
      <c r="A207" s="379">
        <v>174</v>
      </c>
      <c r="B207" s="226" t="s">
        <v>1473</v>
      </c>
      <c r="C207" s="229" t="s">
        <v>951</v>
      </c>
      <c r="D207" s="228" t="s">
        <v>520</v>
      </c>
      <c r="E207" s="59">
        <v>529.899</v>
      </c>
      <c r="F207" s="59">
        <v>126.2</v>
      </c>
      <c r="G207" s="59">
        <v>124.7</v>
      </c>
      <c r="H207" s="175" t="s">
        <v>1036</v>
      </c>
      <c r="I207" s="238" t="s">
        <v>963</v>
      </c>
      <c r="J207" s="241" t="s">
        <v>1185</v>
      </c>
      <c r="K207" s="59">
        <v>0</v>
      </c>
      <c r="L207" s="59">
        <v>492.01600000000002</v>
      </c>
      <c r="M207" s="59">
        <f t="shared" si="285"/>
        <v>492.01600000000002</v>
      </c>
      <c r="N207" s="62">
        <v>0</v>
      </c>
      <c r="O207" s="242" t="s">
        <v>960</v>
      </c>
      <c r="P207" s="153" t="s">
        <v>1186</v>
      </c>
      <c r="Q207" s="255"/>
      <c r="R207" s="255" t="s">
        <v>114</v>
      </c>
      <c r="S207" s="256" t="s">
        <v>295</v>
      </c>
      <c r="T207" s="257" t="s">
        <v>348</v>
      </c>
      <c r="U207" s="426">
        <v>184</v>
      </c>
      <c r="V207" s="258" t="s">
        <v>407</v>
      </c>
      <c r="W207" s="261" t="s">
        <v>958</v>
      </c>
      <c r="X207" s="227"/>
      <c r="Y207" s="227" t="s">
        <v>387</v>
      </c>
      <c r="Z207" s="260"/>
      <c r="AA207" s="437"/>
      <c r="AB207" s="435" t="s">
        <v>406</v>
      </c>
      <c r="AC207" s="436"/>
      <c r="AD207" s="435" t="s">
        <v>406</v>
      </c>
      <c r="AE207" s="436"/>
      <c r="AF207" s="437"/>
      <c r="AG207" s="9" t="str">
        <f t="shared" si="242"/>
        <v>科学技術・学術政策局一般会計</v>
      </c>
      <c r="AH207" s="9" t="s">
        <v>705</v>
      </c>
      <c r="AI207" s="53" t="str">
        <f t="shared" si="278"/>
        <v>－</v>
      </c>
      <c r="AJ207" s="53" t="str">
        <f t="shared" si="279"/>
        <v>－</v>
      </c>
      <c r="AK207" s="53" t="str">
        <f t="shared" si="280"/>
        <v>－</v>
      </c>
      <c r="AL207" s="81"/>
      <c r="AM207" s="46" t="str">
        <f t="shared" si="281"/>
        <v>－</v>
      </c>
      <c r="AN207" s="81"/>
      <c r="AO207" s="46" t="str">
        <f t="shared" si="282"/>
        <v>-</v>
      </c>
      <c r="AP207" s="46" t="str">
        <f t="shared" si="283"/>
        <v>-</v>
      </c>
      <c r="AQ207" s="46"/>
      <c r="AR207" s="46" t="s">
        <v>407</v>
      </c>
      <c r="AS207" s="46"/>
      <c r="AT207" s="46"/>
      <c r="AU207" s="46"/>
      <c r="AV207" s="46"/>
      <c r="AW207" s="46"/>
      <c r="AX207" s="173" t="s">
        <v>387</v>
      </c>
      <c r="AY207" s="10">
        <v>37712</v>
      </c>
      <c r="AZ207" s="173" t="s">
        <v>520</v>
      </c>
      <c r="BA207" s="426" t="str">
        <f t="shared" si="254"/>
        <v>未定</v>
      </c>
      <c r="BB207" s="173" t="str">
        <f t="shared" si="245"/>
        <v>○</v>
      </c>
      <c r="BC207" s="173" t="str">
        <f t="shared" si="252"/>
        <v/>
      </c>
      <c r="BD207" s="173" t="str">
        <f t="shared" si="241"/>
        <v/>
      </c>
      <c r="BE207" s="1"/>
      <c r="BF207" s="173">
        <v>1</v>
      </c>
      <c r="BG207" s="115" t="s">
        <v>561</v>
      </c>
      <c r="BH207" s="173"/>
      <c r="BI207" s="118"/>
      <c r="BJ207" s="61"/>
      <c r="BK207" s="173"/>
      <c r="BL207" s="3"/>
      <c r="BM207" s="105"/>
      <c r="BN207" s="153"/>
      <c r="BO207" s="3"/>
      <c r="BP207" s="3"/>
    </row>
    <row r="208" spans="1:68" s="274" customFormat="1" ht="98.25" customHeight="1" x14ac:dyDescent="0.15">
      <c r="A208" s="379">
        <v>175</v>
      </c>
      <c r="B208" s="226" t="s">
        <v>936</v>
      </c>
      <c r="C208" s="229" t="s">
        <v>795</v>
      </c>
      <c r="D208" s="228" t="s">
        <v>520</v>
      </c>
      <c r="E208" s="59">
        <v>947.60799999999995</v>
      </c>
      <c r="F208" s="59">
        <v>1590</v>
      </c>
      <c r="G208" s="59">
        <v>1551</v>
      </c>
      <c r="H208" s="175" t="s">
        <v>1037</v>
      </c>
      <c r="I208" s="238" t="s">
        <v>963</v>
      </c>
      <c r="J208" s="241" t="s">
        <v>1176</v>
      </c>
      <c r="K208" s="59">
        <v>0</v>
      </c>
      <c r="L208" s="59">
        <v>0</v>
      </c>
      <c r="M208" s="59">
        <f>L208-K208</f>
        <v>0</v>
      </c>
      <c r="N208" s="62">
        <v>0</v>
      </c>
      <c r="O208" s="242" t="s">
        <v>960</v>
      </c>
      <c r="P208" s="405" t="s">
        <v>1187</v>
      </c>
      <c r="Q208" s="255"/>
      <c r="R208" s="255" t="s">
        <v>114</v>
      </c>
      <c r="S208" s="256" t="s">
        <v>295</v>
      </c>
      <c r="T208" s="257" t="s">
        <v>601</v>
      </c>
      <c r="U208" s="413">
        <v>185</v>
      </c>
      <c r="V208" s="258" t="s">
        <v>967</v>
      </c>
      <c r="W208" s="261" t="s">
        <v>958</v>
      </c>
      <c r="X208" s="227"/>
      <c r="Y208" s="227" t="s">
        <v>387</v>
      </c>
      <c r="Z208" s="260"/>
      <c r="AA208" s="437"/>
      <c r="AB208" s="435"/>
      <c r="AC208" s="436"/>
      <c r="AD208" s="435"/>
      <c r="AE208" s="436"/>
      <c r="AF208" s="437"/>
      <c r="AG208" s="9" t="str">
        <f t="shared" si="242"/>
        <v>科学技術・学術政策局一般会計</v>
      </c>
      <c r="AH208" s="9" t="s">
        <v>735</v>
      </c>
      <c r="AI208" s="53" t="str">
        <f t="shared" si="278"/>
        <v>－</v>
      </c>
      <c r="AJ208" s="53" t="str">
        <f t="shared" si="279"/>
        <v>－</v>
      </c>
      <c r="AK208" s="53" t="str">
        <f t="shared" si="280"/>
        <v>－</v>
      </c>
      <c r="AL208" s="81"/>
      <c r="AM208" s="46" t="str">
        <f t="shared" si="281"/>
        <v>－</v>
      </c>
      <c r="AN208" s="81"/>
      <c r="AO208" s="46" t="str">
        <f t="shared" si="282"/>
        <v>-</v>
      </c>
      <c r="AP208" s="46" t="str">
        <f t="shared" si="283"/>
        <v>-</v>
      </c>
      <c r="AQ208" s="46"/>
      <c r="AR208" s="46" t="s">
        <v>407</v>
      </c>
      <c r="AS208" s="46"/>
      <c r="AT208" s="46"/>
      <c r="AU208" s="46"/>
      <c r="AV208" s="46"/>
      <c r="AW208" s="46"/>
      <c r="AX208" s="173"/>
      <c r="AY208" s="10">
        <v>37712</v>
      </c>
      <c r="AZ208" s="173" t="s">
        <v>520</v>
      </c>
      <c r="BA208" s="426" t="str">
        <f t="shared" si="254"/>
        <v>未定</v>
      </c>
      <c r="BB208" s="173" t="str">
        <f t="shared" si="245"/>
        <v>○</v>
      </c>
      <c r="BC208" s="173" t="str">
        <f t="shared" si="252"/>
        <v/>
      </c>
      <c r="BD208" s="173" t="str">
        <f t="shared" si="241"/>
        <v/>
      </c>
      <c r="BE208" s="1"/>
      <c r="BF208" s="173">
        <v>1</v>
      </c>
      <c r="BG208" s="115" t="s">
        <v>561</v>
      </c>
      <c r="BH208" s="173"/>
      <c r="BI208" s="118"/>
      <c r="BJ208" s="61"/>
      <c r="BK208" s="173"/>
      <c r="BL208" s="7"/>
      <c r="BM208" s="105"/>
      <c r="BN208" s="111"/>
      <c r="BO208" s="7"/>
      <c r="BP208" s="7"/>
    </row>
    <row r="209" spans="1:68" s="274" customFormat="1" ht="120" customHeight="1" x14ac:dyDescent="0.15">
      <c r="A209" s="379">
        <v>176</v>
      </c>
      <c r="B209" s="226" t="s">
        <v>181</v>
      </c>
      <c r="C209" s="229" t="s">
        <v>795</v>
      </c>
      <c r="D209" s="228" t="s">
        <v>520</v>
      </c>
      <c r="E209" s="59">
        <v>28005.668000000001</v>
      </c>
      <c r="F209" s="59">
        <v>28005.668000000001</v>
      </c>
      <c r="G209" s="59">
        <f>SUM(F209:F209)</f>
        <v>28005.668000000001</v>
      </c>
      <c r="H209" s="175" t="s">
        <v>1038</v>
      </c>
      <c r="I209" s="238" t="s">
        <v>963</v>
      </c>
      <c r="J209" s="241" t="s">
        <v>1110</v>
      </c>
      <c r="K209" s="59">
        <v>27238.826000000001</v>
      </c>
      <c r="L209" s="59">
        <v>32046.789000000001</v>
      </c>
      <c r="M209" s="59">
        <f t="shared" si="285"/>
        <v>4807.9629999999997</v>
      </c>
      <c r="N209" s="59">
        <v>-21.658000000000001</v>
      </c>
      <c r="O209" s="242" t="s">
        <v>961</v>
      </c>
      <c r="P209" s="241" t="s">
        <v>1085</v>
      </c>
      <c r="Q209" s="255" t="s">
        <v>1571</v>
      </c>
      <c r="R209" s="255" t="s">
        <v>46</v>
      </c>
      <c r="S209" s="256" t="s">
        <v>295</v>
      </c>
      <c r="T209" s="257" t="s">
        <v>345</v>
      </c>
      <c r="U209" s="426">
        <v>186</v>
      </c>
      <c r="V209" s="258" t="s">
        <v>407</v>
      </c>
      <c r="W209" s="261" t="s">
        <v>958</v>
      </c>
      <c r="X209" s="227"/>
      <c r="Y209" s="227"/>
      <c r="Z209" s="260"/>
      <c r="AA209" s="437"/>
      <c r="AB209" s="435" t="s">
        <v>406</v>
      </c>
      <c r="AC209" s="436"/>
      <c r="AD209" s="435" t="s">
        <v>406</v>
      </c>
      <c r="AE209" s="436"/>
      <c r="AF209" s="437"/>
      <c r="AG209" s="9" t="str">
        <f t="shared" si="242"/>
        <v>研究振興局一般会計</v>
      </c>
      <c r="AH209" s="15"/>
      <c r="AI209" s="53" t="str">
        <f t="shared" si="278"/>
        <v>－</v>
      </c>
      <c r="AJ209" s="53" t="str">
        <f t="shared" si="279"/>
        <v>－</v>
      </c>
      <c r="AK209" s="53" t="str">
        <f t="shared" si="280"/>
        <v>－</v>
      </c>
      <c r="AL209" s="81"/>
      <c r="AM209" s="46" t="str">
        <f t="shared" si="281"/>
        <v>－</v>
      </c>
      <c r="AN209" s="81"/>
      <c r="AO209" s="46" t="str">
        <f t="shared" si="282"/>
        <v>-</v>
      </c>
      <c r="AP209" s="46" t="str">
        <f t="shared" si="283"/>
        <v>-</v>
      </c>
      <c r="AQ209" s="46"/>
      <c r="AR209" s="46" t="s">
        <v>407</v>
      </c>
      <c r="AS209" s="46"/>
      <c r="AT209" s="46"/>
      <c r="AU209" s="46"/>
      <c r="AV209" s="46"/>
      <c r="AW209" s="46"/>
      <c r="AX209" s="173" t="s">
        <v>387</v>
      </c>
      <c r="AY209" s="10">
        <v>37712</v>
      </c>
      <c r="AZ209" s="173" t="s">
        <v>520</v>
      </c>
      <c r="BA209" s="426" t="str">
        <f t="shared" si="254"/>
        <v>未定</v>
      </c>
      <c r="BB209" s="173" t="str">
        <f t="shared" si="245"/>
        <v>○</v>
      </c>
      <c r="BC209" s="173" t="str">
        <f t="shared" si="252"/>
        <v/>
      </c>
      <c r="BD209" s="173" t="str">
        <f t="shared" si="241"/>
        <v/>
      </c>
      <c r="BE209" s="1"/>
      <c r="BF209" s="173">
        <v>1</v>
      </c>
      <c r="BG209" s="115" t="s">
        <v>561</v>
      </c>
      <c r="BH209" s="173"/>
      <c r="BI209" s="118"/>
      <c r="BJ209" s="61"/>
      <c r="BK209" s="173"/>
      <c r="BL209" s="3"/>
      <c r="BM209" s="105"/>
      <c r="BN209" s="153"/>
      <c r="BO209" s="3"/>
      <c r="BP209" s="3"/>
    </row>
    <row r="210" spans="1:68" s="273" customFormat="1" ht="21" customHeight="1" x14ac:dyDescent="0.15">
      <c r="A210" s="380" t="s">
        <v>627</v>
      </c>
      <c r="B210" s="230"/>
      <c r="C210" s="505"/>
      <c r="D210" s="506"/>
      <c r="E210" s="88"/>
      <c r="F210" s="91"/>
      <c r="G210" s="90"/>
      <c r="H210" s="90"/>
      <c r="I210" s="243"/>
      <c r="J210" s="90"/>
      <c r="K210" s="88"/>
      <c r="L210" s="89"/>
      <c r="M210" s="89"/>
      <c r="N210" s="90"/>
      <c r="O210" s="245"/>
      <c r="P210" s="110"/>
      <c r="Q210" s="263"/>
      <c r="R210" s="230"/>
      <c r="S210" s="264"/>
      <c r="T210" s="265"/>
      <c r="U210" s="414"/>
      <c r="V210" s="266" t="str">
        <f t="shared" si="253"/>
        <v/>
      </c>
      <c r="W210" s="266"/>
      <c r="X210" s="266"/>
      <c r="Y210" s="266"/>
      <c r="Z210" s="267"/>
      <c r="AA210" s="38"/>
      <c r="AB210" s="92"/>
      <c r="AC210" s="93"/>
      <c r="AD210" s="92"/>
      <c r="AE210" s="93"/>
      <c r="AF210" s="28"/>
      <c r="AG210" s="9" t="str">
        <f t="shared" si="242"/>
        <v/>
      </c>
      <c r="AH210" s="15"/>
      <c r="AI210" s="94"/>
      <c r="AJ210" s="94"/>
      <c r="AK210" s="94"/>
      <c r="AL210" s="45"/>
      <c r="AM210" s="94"/>
      <c r="AN210" s="45"/>
      <c r="AO210" s="94"/>
      <c r="AP210" s="94"/>
      <c r="AQ210" s="94"/>
      <c r="AR210" s="94"/>
      <c r="AS210" s="94"/>
      <c r="AT210" s="94"/>
      <c r="AU210" s="94"/>
      <c r="AV210" s="94"/>
      <c r="AW210" s="94"/>
      <c r="AX210" s="95"/>
      <c r="AY210" s="507"/>
      <c r="AZ210" s="94"/>
      <c r="BA210" s="96"/>
      <c r="BB210" s="95"/>
      <c r="BC210" s="95"/>
      <c r="BD210" s="95"/>
      <c r="BE210" s="104"/>
      <c r="BF210" s="46"/>
      <c r="BG210" s="115"/>
      <c r="BH210" s="116"/>
      <c r="BI210" s="117"/>
      <c r="BJ210" s="61"/>
      <c r="BK210" s="116"/>
      <c r="BL210" s="104"/>
      <c r="BM210" s="83"/>
      <c r="BN210" s="110"/>
      <c r="BO210" s="104"/>
      <c r="BP210" s="104"/>
    </row>
    <row r="211" spans="1:68" s="274" customFormat="1" ht="60" customHeight="1" x14ac:dyDescent="0.15">
      <c r="A211" s="379">
        <v>177</v>
      </c>
      <c r="B211" s="226" t="s">
        <v>33</v>
      </c>
      <c r="C211" s="229" t="s">
        <v>851</v>
      </c>
      <c r="D211" s="228" t="s">
        <v>520</v>
      </c>
      <c r="E211" s="59">
        <v>3756.6170000000002</v>
      </c>
      <c r="F211" s="59">
        <v>4037</v>
      </c>
      <c r="G211" s="59">
        <v>4037</v>
      </c>
      <c r="H211" s="59" t="s">
        <v>1083</v>
      </c>
      <c r="I211" s="238" t="s">
        <v>963</v>
      </c>
      <c r="J211" s="241" t="s">
        <v>1129</v>
      </c>
      <c r="K211" s="59">
        <v>3646.7080000000001</v>
      </c>
      <c r="L211" s="59">
        <v>2483.1579999999999</v>
      </c>
      <c r="M211" s="59">
        <f t="shared" ref="M211:M219" si="286">L211-K211</f>
        <v>-1163.5500000000002</v>
      </c>
      <c r="N211" s="62">
        <v>-1163.55</v>
      </c>
      <c r="O211" s="242" t="s">
        <v>961</v>
      </c>
      <c r="P211" s="153" t="s">
        <v>1157</v>
      </c>
      <c r="Q211" s="255"/>
      <c r="R211" s="255" t="s">
        <v>329</v>
      </c>
      <c r="S211" s="256" t="s">
        <v>295</v>
      </c>
      <c r="T211" s="257" t="s">
        <v>360</v>
      </c>
      <c r="U211" s="426">
        <v>187</v>
      </c>
      <c r="V211" s="258"/>
      <c r="W211" s="261" t="s">
        <v>693</v>
      </c>
      <c r="X211" s="227"/>
      <c r="Y211" s="227" t="s">
        <v>387</v>
      </c>
      <c r="Z211" s="260"/>
      <c r="AA211" s="437"/>
      <c r="AB211" s="435" t="s">
        <v>406</v>
      </c>
      <c r="AC211" s="436"/>
      <c r="AD211" s="435" t="s">
        <v>407</v>
      </c>
      <c r="AE211" s="436" t="s">
        <v>594</v>
      </c>
      <c r="AF211" s="437"/>
      <c r="AG211" s="9" t="str">
        <f t="shared" ref="AG211:AG239" si="287">R211&amp;S211</f>
        <v>科学技術・学術政策局一般会計</v>
      </c>
      <c r="AH211" s="15"/>
      <c r="AI211" s="53" t="str">
        <f t="shared" ref="AI211:AI219" si="288">IF(OR(AJ211="○",AS211="○"),"○","－")</f>
        <v>－</v>
      </c>
      <c r="AJ211" s="53" t="str">
        <f t="shared" ref="AJ211:AJ219" si="289">IF(OR(AO211="○",AP211="○",AQ211="○",AT211="○",AV211="○"),"○","－")</f>
        <v>－</v>
      </c>
      <c r="AK211" s="53" t="str">
        <f t="shared" ref="AK211:AK219" si="290">IF(OR(AO211="○",AP211="○",AQ211="○"),"○","－")</f>
        <v>－</v>
      </c>
      <c r="AL211" s="81"/>
      <c r="AM211" s="46" t="str">
        <f t="shared" ref="AM211:AM219" si="291">IF(AB211="○","○","－")</f>
        <v>－</v>
      </c>
      <c r="AN211" s="81"/>
      <c r="AO211" s="46" t="str">
        <f t="shared" ref="AO211:AO219" si="292">IF(AY211=41730,"○","-")</f>
        <v>-</v>
      </c>
      <c r="AP211" s="46" t="str">
        <f t="shared" ref="AP211:AP219" si="293">IF(AZ211=42460,"○","-")</f>
        <v>-</v>
      </c>
      <c r="AQ211" s="46"/>
      <c r="AR211" s="46"/>
      <c r="AS211" s="46"/>
      <c r="AT211" s="46"/>
      <c r="AU211" s="46"/>
      <c r="AV211" s="46"/>
      <c r="AW211" s="46"/>
      <c r="AX211" s="173"/>
      <c r="AY211" s="10">
        <v>41000</v>
      </c>
      <c r="AZ211" s="173" t="s">
        <v>520</v>
      </c>
      <c r="BA211" s="426" t="str">
        <f t="shared" si="254"/>
        <v>未定</v>
      </c>
      <c r="BB211" s="173" t="str">
        <f t="shared" si="245"/>
        <v>○</v>
      </c>
      <c r="BC211" s="173" t="str">
        <f t="shared" si="252"/>
        <v/>
      </c>
      <c r="BD211" s="173" t="str">
        <f t="shared" si="241"/>
        <v>○</v>
      </c>
      <c r="BE211" s="1"/>
      <c r="BF211" s="46">
        <v>1</v>
      </c>
      <c r="BG211" s="115" t="s">
        <v>562</v>
      </c>
      <c r="BH211" s="173"/>
      <c r="BI211" s="118"/>
      <c r="BJ211" s="61"/>
      <c r="BK211" s="173"/>
      <c r="BL211" s="1"/>
      <c r="BM211" s="105"/>
      <c r="BN211" s="153"/>
      <c r="BO211" s="1"/>
      <c r="BP211" s="1"/>
    </row>
    <row r="212" spans="1:68" s="274" customFormat="1" ht="105.75" customHeight="1" x14ac:dyDescent="0.15">
      <c r="A212" s="379">
        <v>178</v>
      </c>
      <c r="B212" s="226" t="s">
        <v>498</v>
      </c>
      <c r="C212" s="229" t="s">
        <v>851</v>
      </c>
      <c r="D212" s="228" t="s">
        <v>793</v>
      </c>
      <c r="E212" s="59">
        <v>0</v>
      </c>
      <c r="F212" s="59">
        <v>31808.579405</v>
      </c>
      <c r="G212" s="59">
        <v>29944</v>
      </c>
      <c r="H212" s="59" t="s">
        <v>1083</v>
      </c>
      <c r="I212" s="238" t="s">
        <v>964</v>
      </c>
      <c r="J212" s="241" t="s">
        <v>1116</v>
      </c>
      <c r="K212" s="59">
        <v>0</v>
      </c>
      <c r="L212" s="59">
        <v>0</v>
      </c>
      <c r="M212" s="59">
        <f t="shared" si="286"/>
        <v>0</v>
      </c>
      <c r="N212" s="59">
        <v>0</v>
      </c>
      <c r="O212" s="242" t="s">
        <v>962</v>
      </c>
      <c r="P212" s="153" t="s">
        <v>1188</v>
      </c>
      <c r="Q212" s="255"/>
      <c r="R212" s="255" t="s">
        <v>114</v>
      </c>
      <c r="S212" s="256" t="s">
        <v>295</v>
      </c>
      <c r="T212" s="257" t="s">
        <v>499</v>
      </c>
      <c r="U212" s="426">
        <v>188</v>
      </c>
      <c r="V212" s="258"/>
      <c r="W212" s="261" t="s">
        <v>693</v>
      </c>
      <c r="X212" s="227"/>
      <c r="Y212" s="227"/>
      <c r="Z212" s="260"/>
      <c r="AA212" s="437"/>
      <c r="AB212" s="435"/>
      <c r="AC212" s="436"/>
      <c r="AD212" s="435" t="s">
        <v>407</v>
      </c>
      <c r="AE212" s="436" t="s">
        <v>594</v>
      </c>
      <c r="AF212" s="437"/>
      <c r="AG212" s="9" t="str">
        <f t="shared" si="287"/>
        <v>科学技術・学術政策局一般会計</v>
      </c>
      <c r="AH212" s="9" t="s">
        <v>710</v>
      </c>
      <c r="AI212" s="53" t="str">
        <f t="shared" si="288"/>
        <v>－</v>
      </c>
      <c r="AJ212" s="53" t="str">
        <f t="shared" si="289"/>
        <v>－</v>
      </c>
      <c r="AK212" s="53" t="str">
        <f t="shared" si="290"/>
        <v>－</v>
      </c>
      <c r="AL212" s="81"/>
      <c r="AM212" s="46" t="str">
        <f t="shared" si="291"/>
        <v>－</v>
      </c>
      <c r="AN212" s="81"/>
      <c r="AO212" s="46" t="str">
        <f t="shared" si="292"/>
        <v>-</v>
      </c>
      <c r="AP212" s="46" t="str">
        <f t="shared" si="293"/>
        <v>-</v>
      </c>
      <c r="AQ212" s="46"/>
      <c r="AR212" s="46"/>
      <c r="AS212" s="46"/>
      <c r="AT212" s="46"/>
      <c r="AU212" s="46"/>
      <c r="AV212" s="46"/>
      <c r="AW212" s="46"/>
      <c r="AX212" s="173"/>
      <c r="AY212" s="10">
        <v>41331</v>
      </c>
      <c r="AZ212" s="508">
        <v>42094</v>
      </c>
      <c r="BA212" s="426">
        <f t="shared" si="254"/>
        <v>2.0904109589041098</v>
      </c>
      <c r="BB212" s="173" t="str">
        <f t="shared" si="245"/>
        <v/>
      </c>
      <c r="BC212" s="173" t="str">
        <f t="shared" si="252"/>
        <v/>
      </c>
      <c r="BD212" s="173" t="str">
        <f t="shared" si="241"/>
        <v/>
      </c>
      <c r="BE212" s="1"/>
      <c r="BF212" s="46">
        <v>1</v>
      </c>
      <c r="BG212" s="115" t="s">
        <v>562</v>
      </c>
      <c r="BH212" s="173"/>
      <c r="BI212" s="118"/>
      <c r="BJ212" s="61"/>
      <c r="BK212" s="173"/>
      <c r="BL212" s="1"/>
      <c r="BM212" s="105"/>
      <c r="BN212" s="153"/>
      <c r="BO212" s="1"/>
      <c r="BP212" s="1"/>
    </row>
    <row r="213" spans="1:68" s="274" customFormat="1" ht="60" customHeight="1" x14ac:dyDescent="0.15">
      <c r="A213" s="379">
        <v>179</v>
      </c>
      <c r="B213" s="226" t="s">
        <v>272</v>
      </c>
      <c r="C213" s="229" t="s">
        <v>952</v>
      </c>
      <c r="D213" s="228" t="s">
        <v>858</v>
      </c>
      <c r="E213" s="59">
        <v>5707.7359999999999</v>
      </c>
      <c r="F213" s="59">
        <v>5707.7359999999999</v>
      </c>
      <c r="G213" s="59">
        <v>5672</v>
      </c>
      <c r="H213" s="59" t="s">
        <v>1083</v>
      </c>
      <c r="I213" s="238" t="s">
        <v>963</v>
      </c>
      <c r="J213" s="241" t="s">
        <v>1158</v>
      </c>
      <c r="K213" s="59">
        <v>5422.4759999999997</v>
      </c>
      <c r="L213" s="59">
        <v>3641.7779999999998</v>
      </c>
      <c r="M213" s="59">
        <f t="shared" si="286"/>
        <v>-1780.6979999999999</v>
      </c>
      <c r="N213" s="62">
        <v>-1780.6980000000001</v>
      </c>
      <c r="O213" s="242" t="s">
        <v>961</v>
      </c>
      <c r="P213" s="153" t="s">
        <v>1159</v>
      </c>
      <c r="Q213" s="255"/>
      <c r="R213" s="255" t="s">
        <v>329</v>
      </c>
      <c r="S213" s="256" t="s">
        <v>295</v>
      </c>
      <c r="T213" s="257" t="s">
        <v>360</v>
      </c>
      <c r="U213" s="426">
        <v>189</v>
      </c>
      <c r="V213" s="258"/>
      <c r="W213" s="261" t="s">
        <v>693</v>
      </c>
      <c r="X213" s="227"/>
      <c r="Y213" s="227" t="s">
        <v>387</v>
      </c>
      <c r="Z213" s="260"/>
      <c r="AA213" s="437"/>
      <c r="AB213" s="435" t="s">
        <v>406</v>
      </c>
      <c r="AC213" s="436"/>
      <c r="AD213" s="435" t="s">
        <v>407</v>
      </c>
      <c r="AE213" s="436" t="s">
        <v>594</v>
      </c>
      <c r="AF213" s="437"/>
      <c r="AG213" s="9" t="str">
        <f t="shared" si="287"/>
        <v>科学技術・学術政策局一般会計</v>
      </c>
      <c r="AH213" s="15"/>
      <c r="AI213" s="53" t="str">
        <f t="shared" si="288"/>
        <v>－</v>
      </c>
      <c r="AJ213" s="53" t="str">
        <f t="shared" si="289"/>
        <v>－</v>
      </c>
      <c r="AK213" s="53" t="str">
        <f t="shared" si="290"/>
        <v>－</v>
      </c>
      <c r="AL213" s="81"/>
      <c r="AM213" s="46" t="str">
        <f t="shared" si="291"/>
        <v>－</v>
      </c>
      <c r="AN213" s="81"/>
      <c r="AO213" s="46" t="str">
        <f t="shared" si="292"/>
        <v>-</v>
      </c>
      <c r="AP213" s="46" t="str">
        <f t="shared" si="293"/>
        <v>-</v>
      </c>
      <c r="AQ213" s="46"/>
      <c r="AR213" s="46"/>
      <c r="AS213" s="46"/>
      <c r="AT213" s="46"/>
      <c r="AU213" s="46"/>
      <c r="AV213" s="46"/>
      <c r="AW213" s="46"/>
      <c r="AX213" s="173" t="s">
        <v>387</v>
      </c>
      <c r="AY213" s="10">
        <v>38808</v>
      </c>
      <c r="AZ213" s="508">
        <v>43555</v>
      </c>
      <c r="BA213" s="426">
        <f t="shared" si="254"/>
        <v>13.005479452054795</v>
      </c>
      <c r="BB213" s="173" t="str">
        <f t="shared" si="245"/>
        <v/>
      </c>
      <c r="BC213" s="173" t="str">
        <f t="shared" si="252"/>
        <v/>
      </c>
      <c r="BD213" s="173" t="str">
        <f t="shared" si="241"/>
        <v/>
      </c>
      <c r="BE213" s="1"/>
      <c r="BF213" s="46">
        <v>1</v>
      </c>
      <c r="BG213" s="115" t="s">
        <v>562</v>
      </c>
      <c r="BH213" s="173"/>
      <c r="BI213" s="118"/>
      <c r="BJ213" s="61"/>
      <c r="BK213" s="173"/>
      <c r="BL213" s="1"/>
      <c r="BM213" s="105"/>
      <c r="BN213" s="153"/>
      <c r="BO213" s="1"/>
      <c r="BP213" s="1"/>
    </row>
    <row r="214" spans="1:68" s="274" customFormat="1" ht="60" customHeight="1" x14ac:dyDescent="0.15">
      <c r="A214" s="379">
        <v>180</v>
      </c>
      <c r="B214" s="226" t="s">
        <v>328</v>
      </c>
      <c r="C214" s="229" t="s">
        <v>792</v>
      </c>
      <c r="D214" s="228" t="s">
        <v>941</v>
      </c>
      <c r="E214" s="59">
        <v>2453.7840000000001</v>
      </c>
      <c r="F214" s="59">
        <v>2453.7840000000001</v>
      </c>
      <c r="G214" s="59">
        <v>2065</v>
      </c>
      <c r="H214" s="59" t="s">
        <v>1083</v>
      </c>
      <c r="I214" s="238" t="s">
        <v>964</v>
      </c>
      <c r="J214" s="241" t="s">
        <v>1189</v>
      </c>
      <c r="K214" s="131">
        <v>0</v>
      </c>
      <c r="L214" s="59">
        <v>0</v>
      </c>
      <c r="M214" s="59">
        <f t="shared" si="286"/>
        <v>0</v>
      </c>
      <c r="N214" s="62">
        <v>0</v>
      </c>
      <c r="O214" s="242" t="s">
        <v>962</v>
      </c>
      <c r="P214" s="111"/>
      <c r="Q214" s="255"/>
      <c r="R214" s="255" t="s">
        <v>329</v>
      </c>
      <c r="S214" s="256" t="s">
        <v>295</v>
      </c>
      <c r="T214" s="257" t="s">
        <v>360</v>
      </c>
      <c r="U214" s="426">
        <v>190</v>
      </c>
      <c r="V214" s="258" t="str">
        <f t="shared" si="253"/>
        <v/>
      </c>
      <c r="W214" s="261" t="s">
        <v>603</v>
      </c>
      <c r="X214" s="227"/>
      <c r="Y214" s="227" t="s">
        <v>387</v>
      </c>
      <c r="Z214" s="260"/>
      <c r="AA214" s="437"/>
      <c r="AB214" s="435" t="s">
        <v>407</v>
      </c>
      <c r="AC214" s="436" t="s">
        <v>409</v>
      </c>
      <c r="AD214" s="435"/>
      <c r="AE214" s="436"/>
      <c r="AF214" s="437"/>
      <c r="AG214" s="9" t="str">
        <f t="shared" si="287"/>
        <v>科学技術・学術政策局一般会計</v>
      </c>
      <c r="AH214" s="15"/>
      <c r="AI214" s="53" t="str">
        <f t="shared" si="288"/>
        <v>－</v>
      </c>
      <c r="AJ214" s="53" t="str">
        <f t="shared" si="289"/>
        <v>－</v>
      </c>
      <c r="AK214" s="53" t="str">
        <f t="shared" si="290"/>
        <v>－</v>
      </c>
      <c r="AL214" s="81"/>
      <c r="AM214" s="46" t="str">
        <f t="shared" si="291"/>
        <v>○</v>
      </c>
      <c r="AN214" s="81"/>
      <c r="AO214" s="46" t="str">
        <f t="shared" si="292"/>
        <v>-</v>
      </c>
      <c r="AP214" s="46" t="str">
        <f t="shared" si="293"/>
        <v>-</v>
      </c>
      <c r="AQ214" s="46"/>
      <c r="AR214" s="46"/>
      <c r="AS214" s="46"/>
      <c r="AT214" s="46"/>
      <c r="AU214" s="46"/>
      <c r="AV214" s="46"/>
      <c r="AW214" s="46"/>
      <c r="AX214" s="173"/>
      <c r="AY214" s="10">
        <v>41000</v>
      </c>
      <c r="AZ214" s="173" t="s">
        <v>520</v>
      </c>
      <c r="BA214" s="426" t="str">
        <f t="shared" si="254"/>
        <v>未定</v>
      </c>
      <c r="BB214" s="173" t="str">
        <f t="shared" si="245"/>
        <v>○</v>
      </c>
      <c r="BC214" s="173" t="str">
        <f t="shared" si="252"/>
        <v>○</v>
      </c>
      <c r="BD214" s="173" t="str">
        <f t="shared" si="241"/>
        <v/>
      </c>
      <c r="BE214" s="1"/>
      <c r="BF214" s="173">
        <v>1</v>
      </c>
      <c r="BG214" s="115" t="s">
        <v>562</v>
      </c>
      <c r="BH214" s="173"/>
      <c r="BI214" s="118"/>
      <c r="BJ214" s="61"/>
      <c r="BK214" s="173"/>
      <c r="BL214" s="1"/>
      <c r="BM214" s="105"/>
      <c r="BN214" s="111"/>
      <c r="BO214" s="1"/>
      <c r="BP214" s="1"/>
    </row>
    <row r="215" spans="1:68" s="274" customFormat="1" ht="54" customHeight="1" x14ac:dyDescent="0.15">
      <c r="A215" s="379">
        <v>181</v>
      </c>
      <c r="B215" s="226" t="s">
        <v>32</v>
      </c>
      <c r="C215" s="229" t="s">
        <v>788</v>
      </c>
      <c r="D215" s="228" t="s">
        <v>520</v>
      </c>
      <c r="E215" s="59">
        <v>53.613999999999997</v>
      </c>
      <c r="F215" s="59">
        <v>53.613999999999997</v>
      </c>
      <c r="G215" s="59">
        <v>39</v>
      </c>
      <c r="H215" s="59" t="s">
        <v>1083</v>
      </c>
      <c r="I215" s="238" t="s">
        <v>963</v>
      </c>
      <c r="J215" s="241" t="s">
        <v>1170</v>
      </c>
      <c r="K215" s="59">
        <v>51.232999999999997</v>
      </c>
      <c r="L215" s="59">
        <v>51.232999999999997</v>
      </c>
      <c r="M215" s="59">
        <f>L215-K215</f>
        <v>0</v>
      </c>
      <c r="N215" s="62">
        <v>0</v>
      </c>
      <c r="O215" s="242" t="s">
        <v>960</v>
      </c>
      <c r="P215" s="153" t="s">
        <v>1536</v>
      </c>
      <c r="Q215" s="255"/>
      <c r="R215" s="255" t="s">
        <v>114</v>
      </c>
      <c r="S215" s="256" t="s">
        <v>295</v>
      </c>
      <c r="T215" s="257" t="s">
        <v>1</v>
      </c>
      <c r="U215" s="426">
        <v>191</v>
      </c>
      <c r="V215" s="258" t="str">
        <f t="shared" si="253"/>
        <v/>
      </c>
      <c r="W215" s="261"/>
      <c r="X215" s="227"/>
      <c r="Y215" s="227" t="s">
        <v>387</v>
      </c>
      <c r="Z215" s="260"/>
      <c r="AA215" s="437"/>
      <c r="AB215" s="435" t="s">
        <v>406</v>
      </c>
      <c r="AC215" s="436"/>
      <c r="AD215" s="435" t="s">
        <v>406</v>
      </c>
      <c r="AE215" s="436"/>
      <c r="AF215" s="437"/>
      <c r="AG215" s="9" t="str">
        <f t="shared" si="287"/>
        <v>科学技術・学術政策局一般会計</v>
      </c>
      <c r="AH215" s="15"/>
      <c r="AI215" s="53" t="str">
        <f t="shared" si="288"/>
        <v>－</v>
      </c>
      <c r="AJ215" s="53" t="str">
        <f t="shared" si="289"/>
        <v>－</v>
      </c>
      <c r="AK215" s="53" t="str">
        <f t="shared" si="290"/>
        <v>－</v>
      </c>
      <c r="AL215" s="81"/>
      <c r="AM215" s="46" t="str">
        <f t="shared" si="291"/>
        <v>－</v>
      </c>
      <c r="AN215" s="81"/>
      <c r="AO215" s="46" t="str">
        <f t="shared" si="292"/>
        <v>-</v>
      </c>
      <c r="AP215" s="46" t="str">
        <f t="shared" si="293"/>
        <v>-</v>
      </c>
      <c r="AQ215" s="46"/>
      <c r="AR215" s="46"/>
      <c r="AS215" s="46"/>
      <c r="AT215" s="46"/>
      <c r="AU215" s="46"/>
      <c r="AV215" s="46"/>
      <c r="AW215" s="46"/>
      <c r="AX215" s="173"/>
      <c r="AY215" s="10">
        <v>40634</v>
      </c>
      <c r="AZ215" s="173" t="s">
        <v>520</v>
      </c>
      <c r="BA215" s="426" t="str">
        <f t="shared" si="254"/>
        <v>未定</v>
      </c>
      <c r="BB215" s="173" t="str">
        <f t="shared" si="245"/>
        <v/>
      </c>
      <c r="BC215" s="173" t="str">
        <f t="shared" si="252"/>
        <v/>
      </c>
      <c r="BD215" s="173" t="str">
        <f t="shared" si="241"/>
        <v/>
      </c>
      <c r="BE215" s="1"/>
      <c r="BF215" s="173">
        <v>1</v>
      </c>
      <c r="BG215" s="115" t="s">
        <v>562</v>
      </c>
      <c r="BH215" s="173"/>
      <c r="BI215" s="118"/>
      <c r="BJ215" s="61"/>
      <c r="BK215" s="173"/>
      <c r="BL215" s="1"/>
      <c r="BM215" s="105"/>
      <c r="BN215" s="153"/>
      <c r="BO215" s="1"/>
      <c r="BP215" s="1"/>
    </row>
    <row r="216" spans="1:68" s="274" customFormat="1" ht="54" customHeight="1" x14ac:dyDescent="0.15">
      <c r="A216" s="379">
        <v>182</v>
      </c>
      <c r="B216" s="226" t="s">
        <v>15</v>
      </c>
      <c r="C216" s="229" t="s">
        <v>787</v>
      </c>
      <c r="D216" s="228" t="s">
        <v>859</v>
      </c>
      <c r="E216" s="59">
        <v>1142.0540000000001</v>
      </c>
      <c r="F216" s="59">
        <v>1095</v>
      </c>
      <c r="G216" s="59">
        <v>1077</v>
      </c>
      <c r="H216" s="59" t="s">
        <v>1083</v>
      </c>
      <c r="I216" s="238" t="s">
        <v>963</v>
      </c>
      <c r="J216" s="241" t="s">
        <v>1160</v>
      </c>
      <c r="K216" s="59">
        <v>1095.0540000000001</v>
      </c>
      <c r="L216" s="59">
        <v>1096.0540000000001</v>
      </c>
      <c r="M216" s="59">
        <f>L216-K216</f>
        <v>1</v>
      </c>
      <c r="N216" s="59">
        <v>0</v>
      </c>
      <c r="O216" s="242" t="s">
        <v>960</v>
      </c>
      <c r="P216" s="153" t="s">
        <v>1161</v>
      </c>
      <c r="Q216" s="255"/>
      <c r="R216" s="255" t="s">
        <v>114</v>
      </c>
      <c r="S216" s="256" t="s">
        <v>147</v>
      </c>
      <c r="T216" s="257" t="s">
        <v>14</v>
      </c>
      <c r="U216" s="413">
        <v>192</v>
      </c>
      <c r="V216" s="258"/>
      <c r="W216" s="261" t="s">
        <v>693</v>
      </c>
      <c r="X216" s="227"/>
      <c r="Y216" s="227" t="s">
        <v>387</v>
      </c>
      <c r="Z216" s="260"/>
      <c r="AA216" s="437"/>
      <c r="AB216" s="435"/>
      <c r="AC216" s="436"/>
      <c r="AD216" s="435" t="s">
        <v>407</v>
      </c>
      <c r="AE216" s="436" t="s">
        <v>409</v>
      </c>
      <c r="AF216" s="437"/>
      <c r="AG216" s="9" t="str">
        <f t="shared" si="287"/>
        <v>科学技術・学術政策局一般会計</v>
      </c>
      <c r="AH216" s="15"/>
      <c r="AI216" s="53" t="str">
        <f t="shared" ref="AI216" si="294">IF(OR(AJ216="○",AS216="○"),"○","－")</f>
        <v>－</v>
      </c>
      <c r="AJ216" s="53" t="str">
        <f t="shared" ref="AJ216" si="295">IF(OR(AO216="○",AP216="○",AQ216="○",AT216="○",AV216="○"),"○","－")</f>
        <v>－</v>
      </c>
      <c r="AK216" s="53" t="str">
        <f t="shared" ref="AK216" si="296">IF(OR(AO216="○",AP216="○",AQ216="○"),"○","－")</f>
        <v>－</v>
      </c>
      <c r="AL216" s="81"/>
      <c r="AM216" s="46" t="str">
        <f t="shared" ref="AM216" si="297">IF(AB216="○","○","－")</f>
        <v>－</v>
      </c>
      <c r="AN216" s="81"/>
      <c r="AO216" s="46" t="str">
        <f t="shared" si="292"/>
        <v>-</v>
      </c>
      <c r="AP216" s="46" t="str">
        <f t="shared" si="293"/>
        <v>-</v>
      </c>
      <c r="AQ216" s="46"/>
      <c r="AR216" s="46"/>
      <c r="AS216" s="46"/>
      <c r="AT216" s="46"/>
      <c r="AU216" s="46"/>
      <c r="AV216" s="46"/>
      <c r="AW216" s="46"/>
      <c r="AX216" s="173"/>
      <c r="AY216" s="10">
        <v>41365</v>
      </c>
      <c r="AZ216" s="508">
        <v>44651</v>
      </c>
      <c r="BA216" s="426">
        <f t="shared" ref="BA216" si="298">IF(AZ216="未定","未定",YEARFRAC(AY216,AZ216,3))</f>
        <v>9.0027397260273965</v>
      </c>
      <c r="BB216" s="173" t="str">
        <f t="shared" si="245"/>
        <v/>
      </c>
      <c r="BC216" s="173" t="str">
        <f t="shared" ref="BC216" si="299">IF(AND(AZ216="未定",AB216="○"),"○","")</f>
        <v/>
      </c>
      <c r="BD216" s="173" t="str">
        <f t="shared" si="241"/>
        <v/>
      </c>
      <c r="BE216" s="1"/>
      <c r="BF216" s="46">
        <v>1</v>
      </c>
      <c r="BG216" s="115" t="s">
        <v>562</v>
      </c>
      <c r="BH216" s="173"/>
      <c r="BI216" s="118"/>
      <c r="BJ216" s="61"/>
      <c r="BK216" s="173"/>
      <c r="BL216" s="1"/>
      <c r="BM216" s="105"/>
      <c r="BN216" s="153"/>
      <c r="BO216" s="1"/>
      <c r="BP216" s="1"/>
    </row>
    <row r="217" spans="1:68" s="274" customFormat="1" ht="121.5" customHeight="1" x14ac:dyDescent="0.15">
      <c r="A217" s="379">
        <v>183</v>
      </c>
      <c r="B217" s="226" t="s">
        <v>1474</v>
      </c>
      <c r="C217" s="229" t="s">
        <v>793</v>
      </c>
      <c r="D217" s="228" t="s">
        <v>523</v>
      </c>
      <c r="E217" s="59">
        <v>55.279000000000003</v>
      </c>
      <c r="F217" s="59">
        <v>55.279000000000003</v>
      </c>
      <c r="G217" s="59">
        <v>49</v>
      </c>
      <c r="H217" s="175" t="s">
        <v>1039</v>
      </c>
      <c r="I217" s="238" t="s">
        <v>963</v>
      </c>
      <c r="J217" s="241" t="s">
        <v>1171</v>
      </c>
      <c r="K217" s="59">
        <v>54.845999999999997</v>
      </c>
      <c r="L217" s="59">
        <v>54.845999999999997</v>
      </c>
      <c r="M217" s="59">
        <f>L217-K217</f>
        <v>0</v>
      </c>
      <c r="N217" s="59">
        <v>0</v>
      </c>
      <c r="O217" s="242" t="s">
        <v>960</v>
      </c>
      <c r="P217" s="153" t="s">
        <v>1534</v>
      </c>
      <c r="Q217" s="255"/>
      <c r="R217" s="255" t="s">
        <v>114</v>
      </c>
      <c r="S217" s="256" t="s">
        <v>147</v>
      </c>
      <c r="T217" s="257" t="s">
        <v>14</v>
      </c>
      <c r="U217" s="413" t="s">
        <v>465</v>
      </c>
      <c r="V217" s="258" t="s">
        <v>407</v>
      </c>
      <c r="W217" s="261" t="s">
        <v>409</v>
      </c>
      <c r="X217" s="227"/>
      <c r="Y217" s="227"/>
      <c r="Z217" s="260"/>
      <c r="AA217" s="437"/>
      <c r="AB217" s="435"/>
      <c r="AC217" s="436"/>
      <c r="AD217" s="435"/>
      <c r="AE217" s="436"/>
      <c r="AF217" s="437"/>
      <c r="AG217" s="9" t="str">
        <f t="shared" si="287"/>
        <v>科学技術・学術政策局一般会計</v>
      </c>
      <c r="AH217" s="15"/>
      <c r="AI217" s="53" t="str">
        <f t="shared" si="288"/>
        <v>○</v>
      </c>
      <c r="AJ217" s="53" t="str">
        <f t="shared" si="289"/>
        <v>○</v>
      </c>
      <c r="AK217" s="53" t="str">
        <f t="shared" si="290"/>
        <v>○</v>
      </c>
      <c r="AL217" s="81"/>
      <c r="AM217" s="46" t="str">
        <f t="shared" si="291"/>
        <v>－</v>
      </c>
      <c r="AN217" s="81"/>
      <c r="AO217" s="46" t="str">
        <f t="shared" si="292"/>
        <v>○</v>
      </c>
      <c r="AP217" s="46" t="str">
        <f t="shared" si="293"/>
        <v>-</v>
      </c>
      <c r="AQ217" s="46"/>
      <c r="AR217" s="46"/>
      <c r="AS217" s="46"/>
      <c r="AT217" s="46"/>
      <c r="AU217" s="46"/>
      <c r="AV217" s="46"/>
      <c r="AW217" s="46"/>
      <c r="AX217" s="173"/>
      <c r="AY217" s="10">
        <v>41730</v>
      </c>
      <c r="AZ217" s="508" t="s">
        <v>523</v>
      </c>
      <c r="BA217" s="426" t="str">
        <f t="shared" si="254"/>
        <v>未定</v>
      </c>
      <c r="BB217" s="173" t="str">
        <f t="shared" si="245"/>
        <v>○</v>
      </c>
      <c r="BC217" s="173" t="str">
        <f t="shared" si="252"/>
        <v/>
      </c>
      <c r="BD217" s="173" t="str">
        <f t="shared" si="241"/>
        <v/>
      </c>
      <c r="BE217" s="1"/>
      <c r="BF217" s="46">
        <v>1</v>
      </c>
      <c r="BG217" s="115" t="s">
        <v>562</v>
      </c>
      <c r="BH217" s="173"/>
      <c r="BI217" s="118"/>
      <c r="BJ217" s="61"/>
      <c r="BK217" s="173"/>
      <c r="BL217" s="1"/>
      <c r="BM217" s="105"/>
      <c r="BN217" s="153"/>
      <c r="BO217" s="1"/>
      <c r="BP217" s="1"/>
    </row>
    <row r="218" spans="1:68" s="274" customFormat="1" ht="126.75" customHeight="1" x14ac:dyDescent="0.15">
      <c r="A218" s="379">
        <v>184</v>
      </c>
      <c r="B218" s="226" t="s">
        <v>1475</v>
      </c>
      <c r="C218" s="229" t="s">
        <v>795</v>
      </c>
      <c r="D218" s="228" t="s">
        <v>520</v>
      </c>
      <c r="E218" s="59">
        <v>53118.591</v>
      </c>
      <c r="F218" s="59">
        <v>53118.591</v>
      </c>
      <c r="G218" s="59">
        <f>SUM(F218:F218)</f>
        <v>53118.591</v>
      </c>
      <c r="H218" s="59" t="s">
        <v>1083</v>
      </c>
      <c r="I218" s="238" t="s">
        <v>963</v>
      </c>
      <c r="J218" s="241" t="s">
        <v>1110</v>
      </c>
      <c r="K218" s="59">
        <v>51481.218999999997</v>
      </c>
      <c r="L218" s="59">
        <v>60020.686999999998</v>
      </c>
      <c r="M218" s="59">
        <f t="shared" si="286"/>
        <v>8539.4680000000008</v>
      </c>
      <c r="N218" s="62"/>
      <c r="O218" s="242" t="s">
        <v>960</v>
      </c>
      <c r="P218" s="241" t="s">
        <v>1086</v>
      </c>
      <c r="Q218" s="255" t="s">
        <v>1572</v>
      </c>
      <c r="R218" s="255" t="s">
        <v>46</v>
      </c>
      <c r="S218" s="256" t="s">
        <v>295</v>
      </c>
      <c r="T218" s="257" t="s">
        <v>165</v>
      </c>
      <c r="U218" s="426">
        <v>193</v>
      </c>
      <c r="V218" s="258" t="str">
        <f t="shared" si="253"/>
        <v/>
      </c>
      <c r="W218" s="261"/>
      <c r="X218" s="227"/>
      <c r="Y218" s="227"/>
      <c r="Z218" s="260"/>
      <c r="AA218" s="437"/>
      <c r="AB218" s="435" t="s">
        <v>406</v>
      </c>
      <c r="AC218" s="436"/>
      <c r="AD218" s="435" t="s">
        <v>406</v>
      </c>
      <c r="AE218" s="436"/>
      <c r="AF218" s="437"/>
      <c r="AG218" s="9" t="str">
        <f t="shared" si="287"/>
        <v>研究振興局一般会計</v>
      </c>
      <c r="AH218" s="15"/>
      <c r="AI218" s="53" t="str">
        <f t="shared" si="288"/>
        <v>－</v>
      </c>
      <c r="AJ218" s="53" t="str">
        <f t="shared" si="289"/>
        <v>－</v>
      </c>
      <c r="AK218" s="53" t="str">
        <f t="shared" si="290"/>
        <v>－</v>
      </c>
      <c r="AL218" s="81"/>
      <c r="AM218" s="46" t="str">
        <f t="shared" si="291"/>
        <v>－</v>
      </c>
      <c r="AN218" s="81"/>
      <c r="AO218" s="46" t="str">
        <f t="shared" si="292"/>
        <v>-</v>
      </c>
      <c r="AP218" s="46" t="str">
        <f t="shared" si="293"/>
        <v>-</v>
      </c>
      <c r="AQ218" s="46"/>
      <c r="AR218" s="46"/>
      <c r="AS218" s="46"/>
      <c r="AT218" s="46"/>
      <c r="AU218" s="46"/>
      <c r="AV218" s="46"/>
      <c r="AW218" s="46"/>
      <c r="AX218" s="173" t="s">
        <v>387</v>
      </c>
      <c r="AY218" s="10">
        <v>37712</v>
      </c>
      <c r="AZ218" s="173" t="s">
        <v>520</v>
      </c>
      <c r="BA218" s="426" t="str">
        <f t="shared" si="254"/>
        <v>未定</v>
      </c>
      <c r="BB218" s="173" t="str">
        <f t="shared" si="245"/>
        <v/>
      </c>
      <c r="BC218" s="173" t="str">
        <f t="shared" si="252"/>
        <v/>
      </c>
      <c r="BD218" s="173" t="str">
        <f t="shared" si="241"/>
        <v/>
      </c>
      <c r="BE218" s="1"/>
      <c r="BF218" s="173">
        <v>1</v>
      </c>
      <c r="BG218" s="115" t="s">
        <v>562</v>
      </c>
      <c r="BH218" s="173"/>
      <c r="BI218" s="118"/>
      <c r="BJ218" s="61"/>
      <c r="BK218" s="173"/>
      <c r="BL218" s="3"/>
      <c r="BM218" s="105"/>
      <c r="BN218" s="153"/>
      <c r="BO218" s="3"/>
      <c r="BP218" s="3"/>
    </row>
    <row r="219" spans="1:68" s="274" customFormat="1" ht="143.25" customHeight="1" x14ac:dyDescent="0.15">
      <c r="A219" s="379">
        <v>185</v>
      </c>
      <c r="B219" s="226" t="s">
        <v>906</v>
      </c>
      <c r="C219" s="229" t="s">
        <v>795</v>
      </c>
      <c r="D219" s="228" t="s">
        <v>520</v>
      </c>
      <c r="E219" s="59">
        <v>227</v>
      </c>
      <c r="F219" s="59">
        <v>7122</v>
      </c>
      <c r="G219" s="59">
        <v>7024</v>
      </c>
      <c r="H219" s="59" t="s">
        <v>1083</v>
      </c>
      <c r="I219" s="238" t="s">
        <v>963</v>
      </c>
      <c r="J219" s="241" t="s">
        <v>1109</v>
      </c>
      <c r="K219" s="59">
        <v>104</v>
      </c>
      <c r="L219" s="59">
        <v>25</v>
      </c>
      <c r="M219" s="59">
        <f t="shared" si="286"/>
        <v>-79</v>
      </c>
      <c r="N219" s="62"/>
      <c r="O219" s="242" t="s">
        <v>960</v>
      </c>
      <c r="P219" s="153" t="s">
        <v>1087</v>
      </c>
      <c r="Q219" s="255"/>
      <c r="R219" s="255" t="s">
        <v>46</v>
      </c>
      <c r="S219" s="256" t="s">
        <v>295</v>
      </c>
      <c r="T219" s="257" t="s">
        <v>337</v>
      </c>
      <c r="U219" s="426">
        <v>194</v>
      </c>
      <c r="V219" s="258" t="str">
        <f t="shared" si="253"/>
        <v/>
      </c>
      <c r="W219" s="261"/>
      <c r="X219" s="227"/>
      <c r="Y219" s="227" t="s">
        <v>387</v>
      </c>
      <c r="Z219" s="260"/>
      <c r="AA219" s="437"/>
      <c r="AB219" s="435" t="s">
        <v>406</v>
      </c>
      <c r="AC219" s="436"/>
      <c r="AD219" s="435" t="s">
        <v>406</v>
      </c>
      <c r="AE219" s="436"/>
      <c r="AF219" s="437"/>
      <c r="AG219" s="9" t="str">
        <f t="shared" si="287"/>
        <v>研究振興局一般会計</v>
      </c>
      <c r="AH219" s="9" t="s">
        <v>711</v>
      </c>
      <c r="AI219" s="53" t="str">
        <f t="shared" si="288"/>
        <v>－</v>
      </c>
      <c r="AJ219" s="53" t="str">
        <f t="shared" si="289"/>
        <v>－</v>
      </c>
      <c r="AK219" s="53" t="str">
        <f t="shared" si="290"/>
        <v>－</v>
      </c>
      <c r="AL219" s="81"/>
      <c r="AM219" s="46" t="str">
        <f t="shared" si="291"/>
        <v>－</v>
      </c>
      <c r="AN219" s="81"/>
      <c r="AO219" s="46" t="str">
        <f t="shared" si="292"/>
        <v>-</v>
      </c>
      <c r="AP219" s="46" t="str">
        <f t="shared" si="293"/>
        <v>-</v>
      </c>
      <c r="AQ219" s="46"/>
      <c r="AR219" s="46"/>
      <c r="AS219" s="46"/>
      <c r="AT219" s="46"/>
      <c r="AU219" s="46"/>
      <c r="AV219" s="46"/>
      <c r="AW219" s="46"/>
      <c r="AX219" s="173" t="s">
        <v>387</v>
      </c>
      <c r="AY219" s="10">
        <v>37712</v>
      </c>
      <c r="AZ219" s="173" t="s">
        <v>520</v>
      </c>
      <c r="BA219" s="426" t="str">
        <f t="shared" si="254"/>
        <v>未定</v>
      </c>
      <c r="BB219" s="173" t="str">
        <f t="shared" si="245"/>
        <v/>
      </c>
      <c r="BC219" s="173" t="str">
        <f t="shared" si="252"/>
        <v/>
      </c>
      <c r="BD219" s="173" t="str">
        <f t="shared" si="241"/>
        <v/>
      </c>
      <c r="BE219" s="1"/>
      <c r="BF219" s="173">
        <v>1</v>
      </c>
      <c r="BG219" s="115" t="s">
        <v>562</v>
      </c>
      <c r="BH219" s="173"/>
      <c r="BI219" s="118"/>
      <c r="BJ219" s="61"/>
      <c r="BK219" s="173"/>
      <c r="BL219" s="3"/>
      <c r="BM219" s="105"/>
      <c r="BN219" s="153"/>
      <c r="BO219" s="3"/>
      <c r="BP219" s="3"/>
    </row>
    <row r="220" spans="1:68" s="274" customFormat="1" ht="54" customHeight="1" x14ac:dyDescent="0.15">
      <c r="A220" s="383"/>
      <c r="B220" s="289" t="s">
        <v>1453</v>
      </c>
      <c r="C220" s="287"/>
      <c r="D220" s="288"/>
      <c r="E220" s="70"/>
      <c r="F220" s="70"/>
      <c r="G220" s="70"/>
      <c r="H220" s="70"/>
      <c r="I220" s="290"/>
      <c r="J220" s="70"/>
      <c r="K220" s="70"/>
      <c r="L220" s="70"/>
      <c r="M220" s="70"/>
      <c r="N220" s="70"/>
      <c r="O220" s="291"/>
      <c r="P220" s="114"/>
      <c r="Q220" s="292"/>
      <c r="R220" s="292"/>
      <c r="S220" s="293"/>
      <c r="T220" s="298"/>
      <c r="U220" s="78"/>
      <c r="V220" s="295" t="str">
        <f t="shared" si="253"/>
        <v/>
      </c>
      <c r="W220" s="296"/>
      <c r="X220" s="291"/>
      <c r="Y220" s="291"/>
      <c r="Z220" s="297"/>
      <c r="AA220" s="437"/>
      <c r="AB220" s="73" t="s">
        <v>406</v>
      </c>
      <c r="AC220" s="74"/>
      <c r="AD220" s="73" t="s">
        <v>406</v>
      </c>
      <c r="AE220" s="74"/>
      <c r="AF220" s="437"/>
      <c r="AG220" s="9" t="str">
        <f t="shared" si="287"/>
        <v/>
      </c>
      <c r="AH220" s="15"/>
      <c r="AI220" s="75"/>
      <c r="AJ220" s="75"/>
      <c r="AK220" s="75"/>
      <c r="AL220" s="81"/>
      <c r="AM220" s="75"/>
      <c r="AN220" s="81"/>
      <c r="AO220" s="75"/>
      <c r="AP220" s="75"/>
      <c r="AQ220" s="75"/>
      <c r="AR220" s="75"/>
      <c r="AS220" s="75"/>
      <c r="AT220" s="75"/>
      <c r="AU220" s="75"/>
      <c r="AV220" s="75"/>
      <c r="AW220" s="75"/>
      <c r="AX220" s="76"/>
      <c r="AY220" s="77"/>
      <c r="AZ220" s="76"/>
      <c r="BA220" s="78"/>
      <c r="BB220" s="76" t="str">
        <f t="shared" si="245"/>
        <v/>
      </c>
      <c r="BC220" s="76" t="str">
        <f t="shared" ref="BC220:BC248" si="300">IF(AND(AZ220="未定",AB220="○"),"○","")</f>
        <v/>
      </c>
      <c r="BD220" s="76" t="str">
        <f t="shared" si="241"/>
        <v/>
      </c>
      <c r="BE220" s="1"/>
      <c r="BF220" s="173"/>
      <c r="BG220" s="115" t="s">
        <v>562</v>
      </c>
      <c r="BH220" s="173">
        <v>1</v>
      </c>
      <c r="BI220" s="173"/>
      <c r="BJ220" s="61"/>
      <c r="BK220" s="173"/>
      <c r="BL220" s="1"/>
      <c r="BM220" s="71"/>
      <c r="BN220" s="114"/>
      <c r="BO220" s="1"/>
      <c r="BP220" s="1"/>
    </row>
    <row r="221" spans="1:68" s="274" customFormat="1" ht="54" customHeight="1" x14ac:dyDescent="0.15">
      <c r="A221" s="383"/>
      <c r="B221" s="289" t="s">
        <v>1454</v>
      </c>
      <c r="C221" s="287"/>
      <c r="D221" s="288"/>
      <c r="E221" s="70"/>
      <c r="F221" s="70"/>
      <c r="G221" s="70"/>
      <c r="H221" s="70"/>
      <c r="I221" s="290"/>
      <c r="J221" s="70"/>
      <c r="K221" s="70"/>
      <c r="L221" s="70"/>
      <c r="M221" s="70"/>
      <c r="N221" s="70"/>
      <c r="O221" s="291"/>
      <c r="P221" s="114"/>
      <c r="Q221" s="292"/>
      <c r="R221" s="292"/>
      <c r="S221" s="293"/>
      <c r="T221" s="298"/>
      <c r="U221" s="78"/>
      <c r="V221" s="295" t="str">
        <f t="shared" si="253"/>
        <v/>
      </c>
      <c r="W221" s="296"/>
      <c r="X221" s="291"/>
      <c r="Y221" s="291"/>
      <c r="Z221" s="297"/>
      <c r="AA221" s="437"/>
      <c r="AB221" s="73" t="s">
        <v>406</v>
      </c>
      <c r="AC221" s="74"/>
      <c r="AD221" s="73" t="s">
        <v>406</v>
      </c>
      <c r="AE221" s="74"/>
      <c r="AF221" s="437"/>
      <c r="AG221" s="9" t="str">
        <f t="shared" si="287"/>
        <v/>
      </c>
      <c r="AH221" s="15"/>
      <c r="AI221" s="75"/>
      <c r="AJ221" s="75"/>
      <c r="AK221" s="75"/>
      <c r="AL221" s="81"/>
      <c r="AM221" s="75"/>
      <c r="AN221" s="81"/>
      <c r="AO221" s="75"/>
      <c r="AP221" s="75"/>
      <c r="AQ221" s="75"/>
      <c r="AR221" s="75"/>
      <c r="AS221" s="75"/>
      <c r="AT221" s="75"/>
      <c r="AU221" s="75"/>
      <c r="AV221" s="75"/>
      <c r="AW221" s="75"/>
      <c r="AX221" s="76"/>
      <c r="AY221" s="77"/>
      <c r="AZ221" s="76"/>
      <c r="BA221" s="78"/>
      <c r="BB221" s="76" t="str">
        <f t="shared" si="245"/>
        <v/>
      </c>
      <c r="BC221" s="76" t="str">
        <f t="shared" si="300"/>
        <v/>
      </c>
      <c r="BD221" s="76" t="str">
        <f t="shared" si="241"/>
        <v/>
      </c>
      <c r="BE221" s="1"/>
      <c r="BF221" s="173"/>
      <c r="BG221" s="115" t="s">
        <v>562</v>
      </c>
      <c r="BH221" s="173">
        <v>1</v>
      </c>
      <c r="BI221" s="173"/>
      <c r="BJ221" s="61"/>
      <c r="BK221" s="173"/>
      <c r="BL221" s="1"/>
      <c r="BM221" s="71"/>
      <c r="BN221" s="114"/>
      <c r="BO221" s="1"/>
      <c r="BP221" s="1"/>
    </row>
    <row r="222" spans="1:68" s="274" customFormat="1" ht="54" customHeight="1" x14ac:dyDescent="0.15">
      <c r="A222" s="383"/>
      <c r="B222" s="289" t="s">
        <v>1455</v>
      </c>
      <c r="C222" s="287"/>
      <c r="D222" s="288"/>
      <c r="E222" s="70"/>
      <c r="F222" s="70"/>
      <c r="G222" s="70"/>
      <c r="H222" s="70"/>
      <c r="I222" s="290"/>
      <c r="J222" s="70"/>
      <c r="K222" s="70"/>
      <c r="L222" s="70"/>
      <c r="M222" s="70"/>
      <c r="N222" s="70"/>
      <c r="O222" s="291"/>
      <c r="P222" s="114"/>
      <c r="Q222" s="292"/>
      <c r="R222" s="292"/>
      <c r="S222" s="293"/>
      <c r="T222" s="298"/>
      <c r="U222" s="78"/>
      <c r="V222" s="295" t="str">
        <f t="shared" si="253"/>
        <v/>
      </c>
      <c r="W222" s="296"/>
      <c r="X222" s="291"/>
      <c r="Y222" s="291"/>
      <c r="Z222" s="297"/>
      <c r="AA222" s="437"/>
      <c r="AB222" s="73" t="s">
        <v>406</v>
      </c>
      <c r="AC222" s="74"/>
      <c r="AD222" s="73" t="s">
        <v>406</v>
      </c>
      <c r="AE222" s="74"/>
      <c r="AF222" s="437"/>
      <c r="AG222" s="9" t="str">
        <f t="shared" si="287"/>
        <v/>
      </c>
      <c r="AH222" s="15"/>
      <c r="AI222" s="75"/>
      <c r="AJ222" s="75"/>
      <c r="AK222" s="75"/>
      <c r="AL222" s="81"/>
      <c r="AM222" s="75"/>
      <c r="AN222" s="81"/>
      <c r="AO222" s="75"/>
      <c r="AP222" s="75"/>
      <c r="AQ222" s="75"/>
      <c r="AR222" s="75"/>
      <c r="AS222" s="75"/>
      <c r="AT222" s="75"/>
      <c r="AU222" s="75"/>
      <c r="AV222" s="75"/>
      <c r="AW222" s="75"/>
      <c r="AX222" s="76"/>
      <c r="AY222" s="77"/>
      <c r="AZ222" s="76"/>
      <c r="BA222" s="78"/>
      <c r="BB222" s="76" t="str">
        <f t="shared" si="245"/>
        <v/>
      </c>
      <c r="BC222" s="76" t="str">
        <f t="shared" si="300"/>
        <v/>
      </c>
      <c r="BD222" s="76" t="str">
        <f t="shared" si="241"/>
        <v/>
      </c>
      <c r="BE222" s="1"/>
      <c r="BF222" s="173"/>
      <c r="BG222" s="115" t="s">
        <v>562</v>
      </c>
      <c r="BH222" s="173">
        <v>1</v>
      </c>
      <c r="BI222" s="173"/>
      <c r="BJ222" s="61"/>
      <c r="BK222" s="173"/>
      <c r="BL222" s="1"/>
      <c r="BM222" s="71"/>
      <c r="BN222" s="114"/>
      <c r="BO222" s="1"/>
      <c r="BP222" s="1"/>
    </row>
    <row r="223" spans="1:68" s="273" customFormat="1" ht="21" customHeight="1" x14ac:dyDescent="0.15">
      <c r="A223" s="380" t="s">
        <v>628</v>
      </c>
      <c r="B223" s="230"/>
      <c r="C223" s="505"/>
      <c r="D223" s="506"/>
      <c r="E223" s="88"/>
      <c r="F223" s="91"/>
      <c r="G223" s="90"/>
      <c r="H223" s="90"/>
      <c r="I223" s="243"/>
      <c r="J223" s="90"/>
      <c r="K223" s="88"/>
      <c r="L223" s="89"/>
      <c r="M223" s="89"/>
      <c r="N223" s="90"/>
      <c r="O223" s="245"/>
      <c r="P223" s="110"/>
      <c r="Q223" s="263"/>
      <c r="R223" s="230"/>
      <c r="S223" s="264"/>
      <c r="T223" s="265"/>
      <c r="U223" s="414"/>
      <c r="V223" s="266" t="str">
        <f t="shared" si="253"/>
        <v/>
      </c>
      <c r="W223" s="266"/>
      <c r="X223" s="266"/>
      <c r="Y223" s="266"/>
      <c r="Z223" s="267"/>
      <c r="AA223" s="38"/>
      <c r="AB223" s="92"/>
      <c r="AC223" s="93"/>
      <c r="AD223" s="92"/>
      <c r="AE223" s="93"/>
      <c r="AF223" s="28"/>
      <c r="AG223" s="9" t="str">
        <f t="shared" si="287"/>
        <v/>
      </c>
      <c r="AH223" s="15"/>
      <c r="AI223" s="94"/>
      <c r="AJ223" s="94"/>
      <c r="AK223" s="94"/>
      <c r="AL223" s="45"/>
      <c r="AM223" s="94"/>
      <c r="AN223" s="45"/>
      <c r="AO223" s="94"/>
      <c r="AP223" s="94"/>
      <c r="AQ223" s="94"/>
      <c r="AR223" s="94"/>
      <c r="AS223" s="94"/>
      <c r="AT223" s="94"/>
      <c r="AU223" s="94"/>
      <c r="AV223" s="94"/>
      <c r="AW223" s="94"/>
      <c r="AX223" s="95"/>
      <c r="AY223" s="507"/>
      <c r="AZ223" s="94"/>
      <c r="BA223" s="96"/>
      <c r="BB223" s="95"/>
      <c r="BC223" s="95"/>
      <c r="BD223" s="95"/>
      <c r="BE223" s="104"/>
      <c r="BF223" s="46"/>
      <c r="BG223" s="115"/>
      <c r="BH223" s="116"/>
      <c r="BI223" s="117"/>
      <c r="BJ223" s="61"/>
      <c r="BK223" s="116"/>
      <c r="BL223" s="104"/>
      <c r="BM223" s="83"/>
      <c r="BN223" s="110"/>
      <c r="BO223" s="104"/>
      <c r="BP223" s="104"/>
    </row>
    <row r="224" spans="1:68" s="274" customFormat="1" ht="54" customHeight="1" x14ac:dyDescent="0.15">
      <c r="A224" s="379">
        <v>186</v>
      </c>
      <c r="B224" s="226" t="s">
        <v>1476</v>
      </c>
      <c r="C224" s="229" t="s">
        <v>807</v>
      </c>
      <c r="D224" s="228" t="s">
        <v>520</v>
      </c>
      <c r="E224" s="59">
        <v>397.78199999999998</v>
      </c>
      <c r="F224" s="59">
        <v>397.78199999999998</v>
      </c>
      <c r="G224" s="59">
        <v>341.77300000000002</v>
      </c>
      <c r="H224" s="59" t="s">
        <v>1083</v>
      </c>
      <c r="I224" s="238" t="s">
        <v>963</v>
      </c>
      <c r="J224" s="241" t="s">
        <v>1386</v>
      </c>
      <c r="K224" s="59">
        <v>390.42500000000001</v>
      </c>
      <c r="L224" s="59">
        <v>471.31700000000001</v>
      </c>
      <c r="M224" s="59">
        <f t="shared" ref="M224:M234" si="301">L224-K224</f>
        <v>80.891999999999996</v>
      </c>
      <c r="N224" s="62">
        <v>0</v>
      </c>
      <c r="O224" s="242" t="s">
        <v>960</v>
      </c>
      <c r="P224" s="153" t="s">
        <v>1387</v>
      </c>
      <c r="Q224" s="255"/>
      <c r="R224" s="255" t="s">
        <v>332</v>
      </c>
      <c r="S224" s="256" t="s">
        <v>295</v>
      </c>
      <c r="T224" s="257" t="s">
        <v>101</v>
      </c>
      <c r="U224" s="426">
        <v>195</v>
      </c>
      <c r="V224" s="258" t="str">
        <f t="shared" si="253"/>
        <v/>
      </c>
      <c r="W224" s="261"/>
      <c r="X224" s="227"/>
      <c r="Y224" s="227"/>
      <c r="Z224" s="260"/>
      <c r="AA224" s="437"/>
      <c r="AB224" s="435" t="s">
        <v>406</v>
      </c>
      <c r="AC224" s="436"/>
      <c r="AD224" s="435" t="s">
        <v>406</v>
      </c>
      <c r="AE224" s="436"/>
      <c r="AF224" s="437"/>
      <c r="AG224" s="9" t="str">
        <f t="shared" si="287"/>
        <v>大臣官房政策課一般会計</v>
      </c>
      <c r="AH224" s="15"/>
      <c r="AI224" s="53" t="str">
        <f t="shared" ref="AI224:AI234" si="302">IF(OR(AJ224="○",AS224="○"),"○","－")</f>
        <v>－</v>
      </c>
      <c r="AJ224" s="53" t="str">
        <f t="shared" ref="AJ224:AJ234" si="303">IF(OR(AO224="○",AP224="○",AQ224="○",AT224="○",AV224="○"),"○","－")</f>
        <v>－</v>
      </c>
      <c r="AK224" s="53" t="str">
        <f t="shared" ref="AK224:AK234" si="304">IF(OR(AO224="○",AP224="○",AQ224="○"),"○","－")</f>
        <v>－</v>
      </c>
      <c r="AL224" s="81"/>
      <c r="AM224" s="46" t="str">
        <f t="shared" ref="AM224:AM234" si="305">IF(AB224="○","○","－")</f>
        <v>－</v>
      </c>
      <c r="AN224" s="81"/>
      <c r="AO224" s="46" t="str">
        <f t="shared" ref="AO224:AO234" si="306">IF(AY224=41730,"○","-")</f>
        <v>-</v>
      </c>
      <c r="AP224" s="46" t="str">
        <f t="shared" ref="AP224:AP234" si="307">IF(AZ224=42460,"○","-")</f>
        <v>-</v>
      </c>
      <c r="AQ224" s="46"/>
      <c r="AR224" s="46"/>
      <c r="AS224" s="46"/>
      <c r="AT224" s="46"/>
      <c r="AU224" s="46"/>
      <c r="AV224" s="46"/>
      <c r="AW224" s="46"/>
      <c r="AX224" s="173" t="s">
        <v>387</v>
      </c>
      <c r="AY224" s="10">
        <v>39173</v>
      </c>
      <c r="AZ224" s="173" t="s">
        <v>520</v>
      </c>
      <c r="BA224" s="426" t="str">
        <f t="shared" si="254"/>
        <v>未定</v>
      </c>
      <c r="BB224" s="173" t="str">
        <f t="shared" si="245"/>
        <v/>
      </c>
      <c r="BC224" s="173" t="str">
        <f t="shared" si="300"/>
        <v/>
      </c>
      <c r="BD224" s="173" t="str">
        <f t="shared" si="241"/>
        <v/>
      </c>
      <c r="BE224" s="1"/>
      <c r="BF224" s="173">
        <v>1</v>
      </c>
      <c r="BG224" s="115" t="s">
        <v>563</v>
      </c>
      <c r="BH224" s="173"/>
      <c r="BI224" s="118"/>
      <c r="BJ224" s="61"/>
      <c r="BK224" s="173"/>
      <c r="BL224" s="3"/>
      <c r="BM224" s="105"/>
      <c r="BN224" s="153"/>
      <c r="BO224" s="3"/>
      <c r="BP224" s="3"/>
    </row>
    <row r="225" spans="1:68" s="274" customFormat="1" ht="54" customHeight="1" x14ac:dyDescent="0.15">
      <c r="A225" s="379">
        <v>187</v>
      </c>
      <c r="B225" s="226" t="s">
        <v>1477</v>
      </c>
      <c r="C225" s="229" t="s">
        <v>788</v>
      </c>
      <c r="D225" s="228" t="s">
        <v>520</v>
      </c>
      <c r="E225" s="59">
        <v>26.265999999999998</v>
      </c>
      <c r="F225" s="59">
        <v>26.265999999999998</v>
      </c>
      <c r="G225" s="59">
        <v>18.8</v>
      </c>
      <c r="H225" s="59" t="s">
        <v>1083</v>
      </c>
      <c r="I225" s="238" t="s">
        <v>963</v>
      </c>
      <c r="J225" s="241" t="s">
        <v>1162</v>
      </c>
      <c r="K225" s="59">
        <v>24.890999999999998</v>
      </c>
      <c r="L225" s="59">
        <v>24.890999999999998</v>
      </c>
      <c r="M225" s="59">
        <f t="shared" si="301"/>
        <v>0</v>
      </c>
      <c r="N225" s="59">
        <v>0</v>
      </c>
      <c r="O225" s="242" t="s">
        <v>960</v>
      </c>
      <c r="P225" s="153" t="s">
        <v>1537</v>
      </c>
      <c r="Q225" s="255"/>
      <c r="R225" s="255" t="s">
        <v>114</v>
      </c>
      <c r="S225" s="256" t="s">
        <v>295</v>
      </c>
      <c r="T225" s="257" t="s">
        <v>31</v>
      </c>
      <c r="U225" s="426">
        <v>196</v>
      </c>
      <c r="V225" s="258" t="str">
        <f t="shared" si="253"/>
        <v/>
      </c>
      <c r="W225" s="261"/>
      <c r="X225" s="227"/>
      <c r="Y225" s="227"/>
      <c r="Z225" s="260"/>
      <c r="AA225" s="437"/>
      <c r="AB225" s="435" t="s">
        <v>406</v>
      </c>
      <c r="AC225" s="436"/>
      <c r="AD225" s="435" t="s">
        <v>406</v>
      </c>
      <c r="AE225" s="436"/>
      <c r="AF225" s="437"/>
      <c r="AG225" s="9" t="str">
        <f t="shared" si="287"/>
        <v>科学技術・学術政策局一般会計</v>
      </c>
      <c r="AH225" s="15"/>
      <c r="AI225" s="53" t="str">
        <f t="shared" si="302"/>
        <v>－</v>
      </c>
      <c r="AJ225" s="53" t="str">
        <f t="shared" si="303"/>
        <v>－</v>
      </c>
      <c r="AK225" s="53" t="str">
        <f t="shared" si="304"/>
        <v>－</v>
      </c>
      <c r="AL225" s="81"/>
      <c r="AM225" s="46" t="str">
        <f t="shared" si="305"/>
        <v>－</v>
      </c>
      <c r="AN225" s="81"/>
      <c r="AO225" s="46" t="str">
        <f t="shared" si="306"/>
        <v>-</v>
      </c>
      <c r="AP225" s="46" t="str">
        <f t="shared" si="307"/>
        <v>-</v>
      </c>
      <c r="AQ225" s="46"/>
      <c r="AR225" s="46"/>
      <c r="AS225" s="46"/>
      <c r="AT225" s="46"/>
      <c r="AU225" s="46"/>
      <c r="AV225" s="46"/>
      <c r="AW225" s="46"/>
      <c r="AX225" s="173"/>
      <c r="AY225" s="10">
        <v>40634</v>
      </c>
      <c r="AZ225" s="173" t="s">
        <v>520</v>
      </c>
      <c r="BA225" s="426" t="str">
        <f t="shared" si="254"/>
        <v>未定</v>
      </c>
      <c r="BB225" s="173" t="str">
        <f t="shared" si="245"/>
        <v/>
      </c>
      <c r="BC225" s="173" t="str">
        <f t="shared" si="300"/>
        <v/>
      </c>
      <c r="BD225" s="173" t="str">
        <f t="shared" si="241"/>
        <v/>
      </c>
      <c r="BE225" s="1"/>
      <c r="BF225" s="173">
        <v>1</v>
      </c>
      <c r="BG225" s="115" t="s">
        <v>563</v>
      </c>
      <c r="BH225" s="173"/>
      <c r="BI225" s="118"/>
      <c r="BJ225" s="61"/>
      <c r="BK225" s="173"/>
      <c r="BL225" s="3"/>
      <c r="BM225" s="105"/>
      <c r="BN225" s="153"/>
      <c r="BO225" s="3"/>
      <c r="BP225" s="3"/>
    </row>
    <row r="226" spans="1:68" s="274" customFormat="1" ht="54" customHeight="1" x14ac:dyDescent="0.15">
      <c r="A226" s="379">
        <v>188</v>
      </c>
      <c r="B226" s="226" t="s">
        <v>136</v>
      </c>
      <c r="C226" s="229" t="s">
        <v>788</v>
      </c>
      <c r="D226" s="228" t="s">
        <v>520</v>
      </c>
      <c r="E226" s="59">
        <v>47.201999999999998</v>
      </c>
      <c r="F226" s="59">
        <v>47.201999999999998</v>
      </c>
      <c r="G226" s="59">
        <v>45</v>
      </c>
      <c r="H226" s="59" t="s">
        <v>1083</v>
      </c>
      <c r="I226" s="238" t="s">
        <v>963</v>
      </c>
      <c r="J226" s="241" t="s">
        <v>1172</v>
      </c>
      <c r="K226" s="59">
        <v>48.576000000000001</v>
      </c>
      <c r="L226" s="59">
        <v>48.576000000000001</v>
      </c>
      <c r="M226" s="59">
        <f t="shared" si="301"/>
        <v>0</v>
      </c>
      <c r="N226" s="62">
        <v>0</v>
      </c>
      <c r="O226" s="242" t="s">
        <v>960</v>
      </c>
      <c r="P226" s="153" t="s">
        <v>1173</v>
      </c>
      <c r="Q226" s="255"/>
      <c r="R226" s="255" t="s">
        <v>114</v>
      </c>
      <c r="S226" s="256" t="s">
        <v>295</v>
      </c>
      <c r="T226" s="257" t="s">
        <v>31</v>
      </c>
      <c r="U226" s="426">
        <v>197</v>
      </c>
      <c r="V226" s="258" t="str">
        <f t="shared" si="253"/>
        <v/>
      </c>
      <c r="W226" s="261"/>
      <c r="X226" s="227"/>
      <c r="Y226" s="227"/>
      <c r="Z226" s="260"/>
      <c r="AA226" s="437"/>
      <c r="AB226" s="435" t="s">
        <v>406</v>
      </c>
      <c r="AC226" s="436"/>
      <c r="AD226" s="435" t="s">
        <v>406</v>
      </c>
      <c r="AE226" s="436"/>
      <c r="AF226" s="437"/>
      <c r="AG226" s="9" t="str">
        <f t="shared" si="287"/>
        <v>科学技術・学術政策局一般会計</v>
      </c>
      <c r="AH226" s="15"/>
      <c r="AI226" s="53" t="str">
        <f t="shared" si="302"/>
        <v>－</v>
      </c>
      <c r="AJ226" s="53" t="str">
        <f t="shared" si="303"/>
        <v>－</v>
      </c>
      <c r="AK226" s="53" t="str">
        <f t="shared" si="304"/>
        <v>－</v>
      </c>
      <c r="AL226" s="81"/>
      <c r="AM226" s="46" t="str">
        <f t="shared" si="305"/>
        <v>－</v>
      </c>
      <c r="AN226" s="81"/>
      <c r="AO226" s="46" t="str">
        <f t="shared" si="306"/>
        <v>-</v>
      </c>
      <c r="AP226" s="46" t="str">
        <f t="shared" si="307"/>
        <v>-</v>
      </c>
      <c r="AQ226" s="46"/>
      <c r="AR226" s="46"/>
      <c r="AS226" s="46"/>
      <c r="AT226" s="46"/>
      <c r="AU226" s="46"/>
      <c r="AV226" s="46"/>
      <c r="AW226" s="46"/>
      <c r="AX226" s="173"/>
      <c r="AY226" s="10">
        <v>40634</v>
      </c>
      <c r="AZ226" s="173" t="s">
        <v>520</v>
      </c>
      <c r="BA226" s="426" t="str">
        <f t="shared" si="254"/>
        <v>未定</v>
      </c>
      <c r="BB226" s="173" t="str">
        <f t="shared" si="245"/>
        <v/>
      </c>
      <c r="BC226" s="173" t="str">
        <f t="shared" si="300"/>
        <v/>
      </c>
      <c r="BD226" s="173" t="str">
        <f t="shared" si="241"/>
        <v/>
      </c>
      <c r="BE226" s="1"/>
      <c r="BF226" s="173">
        <v>1</v>
      </c>
      <c r="BG226" s="115" t="s">
        <v>563</v>
      </c>
      <c r="BH226" s="173"/>
      <c r="BI226" s="118"/>
      <c r="BJ226" s="61"/>
      <c r="BK226" s="173"/>
      <c r="BL226" s="3"/>
      <c r="BM226" s="105"/>
      <c r="BN226" s="153"/>
      <c r="BO226" s="3"/>
      <c r="BP226" s="3"/>
    </row>
    <row r="227" spans="1:68" s="274" customFormat="1" ht="54" customHeight="1" x14ac:dyDescent="0.15">
      <c r="A227" s="379">
        <v>189</v>
      </c>
      <c r="B227" s="226" t="s">
        <v>1478</v>
      </c>
      <c r="C227" s="229" t="s">
        <v>788</v>
      </c>
      <c r="D227" s="228" t="s">
        <v>520</v>
      </c>
      <c r="E227" s="59">
        <v>698.79300000000001</v>
      </c>
      <c r="F227" s="59">
        <v>698.79300000000001</v>
      </c>
      <c r="G227" s="59">
        <v>650.9</v>
      </c>
      <c r="H227" s="59" t="s">
        <v>1083</v>
      </c>
      <c r="I227" s="238" t="s">
        <v>963</v>
      </c>
      <c r="J227" s="241" t="s">
        <v>1163</v>
      </c>
      <c r="K227" s="59">
        <v>693.93299999999999</v>
      </c>
      <c r="L227" s="59">
        <v>634.27300000000002</v>
      </c>
      <c r="M227" s="59">
        <f t="shared" si="301"/>
        <v>-59.659999999999968</v>
      </c>
      <c r="N227" s="59">
        <v>-59.66</v>
      </c>
      <c r="O227" s="242" t="s">
        <v>961</v>
      </c>
      <c r="P227" s="153" t="s">
        <v>1164</v>
      </c>
      <c r="Q227" s="255"/>
      <c r="R227" s="255" t="s">
        <v>114</v>
      </c>
      <c r="S227" s="256" t="s">
        <v>295</v>
      </c>
      <c r="T227" s="257" t="s">
        <v>31</v>
      </c>
      <c r="U227" s="426">
        <v>198</v>
      </c>
      <c r="V227" s="258" t="str">
        <f t="shared" si="253"/>
        <v/>
      </c>
      <c r="W227" s="261"/>
      <c r="X227" s="227"/>
      <c r="Y227" s="227" t="s">
        <v>387</v>
      </c>
      <c r="Z227" s="260"/>
      <c r="AA227" s="437"/>
      <c r="AB227" s="435" t="s">
        <v>406</v>
      </c>
      <c r="AC227" s="436"/>
      <c r="AD227" s="435" t="s">
        <v>406</v>
      </c>
      <c r="AE227" s="436"/>
      <c r="AF227" s="437"/>
      <c r="AG227" s="9" t="str">
        <f t="shared" si="287"/>
        <v>科学技術・学術政策局一般会計</v>
      </c>
      <c r="AH227" s="15"/>
      <c r="AI227" s="53" t="str">
        <f t="shared" si="302"/>
        <v>－</v>
      </c>
      <c r="AJ227" s="53" t="str">
        <f t="shared" si="303"/>
        <v>－</v>
      </c>
      <c r="AK227" s="53" t="str">
        <f t="shared" si="304"/>
        <v>－</v>
      </c>
      <c r="AL227" s="81"/>
      <c r="AM227" s="46" t="str">
        <f t="shared" si="305"/>
        <v>－</v>
      </c>
      <c r="AN227" s="81"/>
      <c r="AO227" s="46" t="str">
        <f t="shared" si="306"/>
        <v>-</v>
      </c>
      <c r="AP227" s="46" t="str">
        <f t="shared" si="307"/>
        <v>-</v>
      </c>
      <c r="AQ227" s="46"/>
      <c r="AR227" s="46"/>
      <c r="AS227" s="46"/>
      <c r="AT227" s="46"/>
      <c r="AU227" s="46"/>
      <c r="AV227" s="46"/>
      <c r="AW227" s="46"/>
      <c r="AX227" s="173"/>
      <c r="AY227" s="10">
        <v>40634</v>
      </c>
      <c r="AZ227" s="173" t="s">
        <v>520</v>
      </c>
      <c r="BA227" s="426" t="str">
        <f t="shared" si="254"/>
        <v>未定</v>
      </c>
      <c r="BB227" s="173" t="str">
        <f t="shared" si="245"/>
        <v/>
      </c>
      <c r="BC227" s="173" t="str">
        <f t="shared" si="300"/>
        <v/>
      </c>
      <c r="BD227" s="173" t="str">
        <f t="shared" si="241"/>
        <v/>
      </c>
      <c r="BE227" s="1"/>
      <c r="BF227" s="173">
        <v>1</v>
      </c>
      <c r="BG227" s="115" t="s">
        <v>563</v>
      </c>
      <c r="BH227" s="173"/>
      <c r="BI227" s="118"/>
      <c r="BJ227" s="61"/>
      <c r="BK227" s="173"/>
      <c r="BL227" s="3"/>
      <c r="BM227" s="105"/>
      <c r="BN227" s="153"/>
      <c r="BO227" s="3"/>
      <c r="BP227" s="3"/>
    </row>
    <row r="228" spans="1:68" s="274" customFormat="1" ht="54" customHeight="1" x14ac:dyDescent="0.15">
      <c r="A228" s="379">
        <v>190</v>
      </c>
      <c r="B228" s="226" t="s">
        <v>13</v>
      </c>
      <c r="C228" s="229" t="s">
        <v>787</v>
      </c>
      <c r="D228" s="228" t="s">
        <v>978</v>
      </c>
      <c r="E228" s="59">
        <v>1270.155</v>
      </c>
      <c r="F228" s="59">
        <v>2435.0922810000002</v>
      </c>
      <c r="G228" s="59">
        <v>2430</v>
      </c>
      <c r="H228" s="59" t="s">
        <v>1083</v>
      </c>
      <c r="I228" s="238" t="s">
        <v>650</v>
      </c>
      <c r="J228" s="241" t="s">
        <v>1190</v>
      </c>
      <c r="K228" s="59">
        <v>480.02499999999998</v>
      </c>
      <c r="L228" s="59">
        <v>115.88500000000001</v>
      </c>
      <c r="M228" s="59">
        <f t="shared" si="301"/>
        <v>-364.14</v>
      </c>
      <c r="N228" s="59">
        <v>0</v>
      </c>
      <c r="O228" s="242" t="s">
        <v>650</v>
      </c>
      <c r="P228" s="153"/>
      <c r="Q228" s="255"/>
      <c r="R228" s="255" t="s">
        <v>114</v>
      </c>
      <c r="S228" s="256" t="s">
        <v>295</v>
      </c>
      <c r="T228" s="257" t="s">
        <v>413</v>
      </c>
      <c r="U228" s="413">
        <v>200</v>
      </c>
      <c r="V228" s="258"/>
      <c r="W228" s="261" t="s">
        <v>693</v>
      </c>
      <c r="X228" s="227"/>
      <c r="Y228" s="227"/>
      <c r="Z228" s="260"/>
      <c r="AA228" s="437"/>
      <c r="AB228" s="435"/>
      <c r="AC228" s="436"/>
      <c r="AD228" s="435" t="s">
        <v>407</v>
      </c>
      <c r="AE228" s="436" t="s">
        <v>409</v>
      </c>
      <c r="AF228" s="437"/>
      <c r="AG228" s="9" t="str">
        <f t="shared" si="287"/>
        <v>科学技術・学術政策局一般会計</v>
      </c>
      <c r="AH228" s="15" t="s">
        <v>712</v>
      </c>
      <c r="AI228" s="53" t="str">
        <f t="shared" si="302"/>
        <v>－</v>
      </c>
      <c r="AJ228" s="53" t="str">
        <f t="shared" si="303"/>
        <v>－</v>
      </c>
      <c r="AK228" s="53" t="str">
        <f t="shared" si="304"/>
        <v>－</v>
      </c>
      <c r="AL228" s="81"/>
      <c r="AM228" s="46" t="str">
        <f t="shared" si="305"/>
        <v>－</v>
      </c>
      <c r="AN228" s="81"/>
      <c r="AO228" s="46" t="str">
        <f t="shared" si="306"/>
        <v>-</v>
      </c>
      <c r="AP228" s="46" t="str">
        <f t="shared" si="307"/>
        <v>-</v>
      </c>
      <c r="AQ228" s="46"/>
      <c r="AR228" s="46"/>
      <c r="AS228" s="46"/>
      <c r="AT228" s="46"/>
      <c r="AU228" s="46"/>
      <c r="AV228" s="46"/>
      <c r="AW228" s="46"/>
      <c r="AX228" s="173"/>
      <c r="AY228" s="10">
        <v>41365</v>
      </c>
      <c r="AZ228" s="508">
        <v>43190</v>
      </c>
      <c r="BA228" s="426">
        <f t="shared" si="254"/>
        <v>5</v>
      </c>
      <c r="BB228" s="173" t="str">
        <f t="shared" si="245"/>
        <v/>
      </c>
      <c r="BC228" s="173" t="str">
        <f t="shared" si="300"/>
        <v/>
      </c>
      <c r="BD228" s="173" t="str">
        <f t="shared" ref="BD228:BD287" si="308">IF(AND(AZ228="未定",AD228="○"),"○","")</f>
        <v/>
      </c>
      <c r="BE228" s="1"/>
      <c r="BF228" s="46">
        <v>1</v>
      </c>
      <c r="BG228" s="115" t="s">
        <v>563</v>
      </c>
      <c r="BH228" s="173"/>
      <c r="BI228" s="118"/>
      <c r="BJ228" s="61"/>
      <c r="BK228" s="173"/>
      <c r="BL228" s="3"/>
      <c r="BM228" s="105"/>
      <c r="BN228" s="153"/>
      <c r="BO228" s="3"/>
      <c r="BP228" s="3"/>
    </row>
    <row r="229" spans="1:68" s="274" customFormat="1" ht="54" customHeight="1" x14ac:dyDescent="0.15">
      <c r="A229" s="379">
        <v>191</v>
      </c>
      <c r="B229" s="226" t="s">
        <v>118</v>
      </c>
      <c r="C229" s="229" t="s">
        <v>788</v>
      </c>
      <c r="D229" s="228" t="s">
        <v>520</v>
      </c>
      <c r="E229" s="59">
        <v>29.428000000000001</v>
      </c>
      <c r="F229" s="59">
        <v>29.428000000000001</v>
      </c>
      <c r="G229" s="59">
        <v>26</v>
      </c>
      <c r="H229" s="59" t="s">
        <v>1083</v>
      </c>
      <c r="I229" s="238" t="s">
        <v>963</v>
      </c>
      <c r="J229" s="241" t="s">
        <v>1109</v>
      </c>
      <c r="K229" s="59">
        <v>29.428000000000001</v>
      </c>
      <c r="L229" s="59">
        <v>27.428000000000001</v>
      </c>
      <c r="M229" s="59">
        <f t="shared" si="301"/>
        <v>-2</v>
      </c>
      <c r="N229" s="62">
        <v>-2</v>
      </c>
      <c r="O229" s="242" t="s">
        <v>961</v>
      </c>
      <c r="P229" s="153" t="s">
        <v>1165</v>
      </c>
      <c r="Q229" s="255"/>
      <c r="R229" s="255" t="s">
        <v>417</v>
      </c>
      <c r="S229" s="256" t="s">
        <v>295</v>
      </c>
      <c r="T229" s="257" t="s">
        <v>772</v>
      </c>
      <c r="U229" s="426">
        <v>201</v>
      </c>
      <c r="V229" s="258" t="str">
        <f t="shared" si="253"/>
        <v/>
      </c>
      <c r="W229" s="261"/>
      <c r="X229" s="227"/>
      <c r="Y229" s="227"/>
      <c r="Z229" s="260"/>
      <c r="AA229" s="437"/>
      <c r="AB229" s="435" t="s">
        <v>406</v>
      </c>
      <c r="AC229" s="436"/>
      <c r="AD229" s="435" t="s">
        <v>406</v>
      </c>
      <c r="AE229" s="436"/>
      <c r="AF229" s="437"/>
      <c r="AG229" s="9" t="str">
        <f t="shared" si="287"/>
        <v>科学技術・学術政策研究所一般会計</v>
      </c>
      <c r="AH229" s="15"/>
      <c r="AI229" s="53" t="str">
        <f t="shared" si="302"/>
        <v>－</v>
      </c>
      <c r="AJ229" s="53" t="str">
        <f t="shared" si="303"/>
        <v>－</v>
      </c>
      <c r="AK229" s="53" t="str">
        <f t="shared" si="304"/>
        <v>－</v>
      </c>
      <c r="AL229" s="81"/>
      <c r="AM229" s="46" t="str">
        <f t="shared" si="305"/>
        <v>－</v>
      </c>
      <c r="AN229" s="81"/>
      <c r="AO229" s="46" t="str">
        <f t="shared" si="306"/>
        <v>-</v>
      </c>
      <c r="AP229" s="46" t="str">
        <f t="shared" si="307"/>
        <v>-</v>
      </c>
      <c r="AQ229" s="46"/>
      <c r="AR229" s="46"/>
      <c r="AS229" s="46"/>
      <c r="AT229" s="46"/>
      <c r="AU229" s="46"/>
      <c r="AV229" s="46"/>
      <c r="AW229" s="46"/>
      <c r="AX229" s="173"/>
      <c r="AY229" s="10">
        <v>40634</v>
      </c>
      <c r="AZ229" s="173" t="s">
        <v>520</v>
      </c>
      <c r="BA229" s="426" t="str">
        <f t="shared" si="254"/>
        <v>未定</v>
      </c>
      <c r="BB229" s="173" t="str">
        <f t="shared" si="245"/>
        <v/>
      </c>
      <c r="BC229" s="173" t="str">
        <f t="shared" si="300"/>
        <v/>
      </c>
      <c r="BD229" s="173" t="str">
        <f t="shared" si="308"/>
        <v/>
      </c>
      <c r="BE229" s="1"/>
      <c r="BF229" s="173">
        <v>1</v>
      </c>
      <c r="BG229" s="115" t="s">
        <v>563</v>
      </c>
      <c r="BH229" s="173"/>
      <c r="BI229" s="118"/>
      <c r="BJ229" s="61"/>
      <c r="BK229" s="173"/>
      <c r="BL229" s="1"/>
      <c r="BM229" s="105"/>
      <c r="BN229" s="153"/>
      <c r="BO229" s="1"/>
      <c r="BP229" s="1"/>
    </row>
    <row r="230" spans="1:68" s="274" customFormat="1" ht="54" customHeight="1" x14ac:dyDescent="0.15">
      <c r="A230" s="379">
        <v>192</v>
      </c>
      <c r="B230" s="226" t="s">
        <v>43</v>
      </c>
      <c r="C230" s="229" t="s">
        <v>788</v>
      </c>
      <c r="D230" s="228" t="s">
        <v>520</v>
      </c>
      <c r="E230" s="59">
        <v>117.199</v>
      </c>
      <c r="F230" s="59">
        <v>117.199</v>
      </c>
      <c r="G230" s="59">
        <v>102</v>
      </c>
      <c r="H230" s="59" t="s">
        <v>1083</v>
      </c>
      <c r="I230" s="238" t="s">
        <v>963</v>
      </c>
      <c r="J230" s="241" t="s">
        <v>1109</v>
      </c>
      <c r="K230" s="59">
        <v>132.52000000000001</v>
      </c>
      <c r="L230" s="59">
        <v>141.875</v>
      </c>
      <c r="M230" s="59">
        <f t="shared" si="301"/>
        <v>9.3549999999999898</v>
      </c>
      <c r="N230" s="62">
        <v>0</v>
      </c>
      <c r="O230" s="242" t="s">
        <v>960</v>
      </c>
      <c r="P230" s="153" t="s">
        <v>1086</v>
      </c>
      <c r="Q230" s="255"/>
      <c r="R230" s="255" t="s">
        <v>417</v>
      </c>
      <c r="S230" s="256" t="s">
        <v>295</v>
      </c>
      <c r="T230" s="257" t="s">
        <v>772</v>
      </c>
      <c r="U230" s="426">
        <v>202</v>
      </c>
      <c r="V230" s="258" t="str">
        <f t="shared" si="253"/>
        <v/>
      </c>
      <c r="W230" s="261"/>
      <c r="X230" s="227"/>
      <c r="Y230" s="227"/>
      <c r="Z230" s="260"/>
      <c r="AA230" s="437"/>
      <c r="AB230" s="435" t="s">
        <v>406</v>
      </c>
      <c r="AC230" s="436"/>
      <c r="AD230" s="435" t="s">
        <v>406</v>
      </c>
      <c r="AE230" s="436"/>
      <c r="AF230" s="437"/>
      <c r="AG230" s="9" t="str">
        <f t="shared" si="287"/>
        <v>科学技術・学術政策研究所一般会計</v>
      </c>
      <c r="AH230" s="15"/>
      <c r="AI230" s="53" t="str">
        <f t="shared" si="302"/>
        <v>－</v>
      </c>
      <c r="AJ230" s="53" t="str">
        <f t="shared" si="303"/>
        <v>－</v>
      </c>
      <c r="AK230" s="53" t="str">
        <f t="shared" si="304"/>
        <v>－</v>
      </c>
      <c r="AL230" s="81"/>
      <c r="AM230" s="46" t="str">
        <f t="shared" si="305"/>
        <v>－</v>
      </c>
      <c r="AN230" s="81"/>
      <c r="AO230" s="46" t="str">
        <f t="shared" si="306"/>
        <v>-</v>
      </c>
      <c r="AP230" s="46" t="str">
        <f t="shared" si="307"/>
        <v>-</v>
      </c>
      <c r="AQ230" s="46"/>
      <c r="AR230" s="46"/>
      <c r="AS230" s="46"/>
      <c r="AT230" s="46"/>
      <c r="AU230" s="46"/>
      <c r="AV230" s="46"/>
      <c r="AW230" s="46"/>
      <c r="AX230" s="173"/>
      <c r="AY230" s="10">
        <v>40634</v>
      </c>
      <c r="AZ230" s="173" t="s">
        <v>520</v>
      </c>
      <c r="BA230" s="426" t="str">
        <f t="shared" si="254"/>
        <v>未定</v>
      </c>
      <c r="BB230" s="173" t="str">
        <f t="shared" si="245"/>
        <v/>
      </c>
      <c r="BC230" s="173" t="str">
        <f t="shared" si="300"/>
        <v/>
      </c>
      <c r="BD230" s="173" t="str">
        <f t="shared" si="308"/>
        <v/>
      </c>
      <c r="BE230" s="1"/>
      <c r="BF230" s="173">
        <v>1</v>
      </c>
      <c r="BG230" s="115" t="s">
        <v>563</v>
      </c>
      <c r="BH230" s="173"/>
      <c r="BI230" s="118"/>
      <c r="BJ230" s="61"/>
      <c r="BK230" s="173"/>
      <c r="BL230" s="1"/>
      <c r="BM230" s="105"/>
      <c r="BN230" s="153"/>
      <c r="BO230" s="1"/>
      <c r="BP230" s="1"/>
    </row>
    <row r="231" spans="1:68" s="274" customFormat="1" ht="54" customHeight="1" x14ac:dyDescent="0.15">
      <c r="A231" s="379">
        <v>193</v>
      </c>
      <c r="B231" s="226" t="s">
        <v>1479</v>
      </c>
      <c r="C231" s="229" t="s">
        <v>788</v>
      </c>
      <c r="D231" s="228" t="s">
        <v>520</v>
      </c>
      <c r="E231" s="59">
        <v>50.81</v>
      </c>
      <c r="F231" s="59">
        <v>50.81</v>
      </c>
      <c r="G231" s="59">
        <v>38</v>
      </c>
      <c r="H231" s="59" t="s">
        <v>1083</v>
      </c>
      <c r="I231" s="238" t="s">
        <v>963</v>
      </c>
      <c r="J231" s="241" t="s">
        <v>1166</v>
      </c>
      <c r="K231" s="59">
        <v>47.947000000000003</v>
      </c>
      <c r="L231" s="59">
        <v>42.947000000000003</v>
      </c>
      <c r="M231" s="59">
        <f t="shared" si="301"/>
        <v>-5</v>
      </c>
      <c r="N231" s="62">
        <v>-5</v>
      </c>
      <c r="O231" s="242" t="s">
        <v>961</v>
      </c>
      <c r="P231" s="153" t="s">
        <v>1165</v>
      </c>
      <c r="Q231" s="255"/>
      <c r="R231" s="255" t="s">
        <v>417</v>
      </c>
      <c r="S231" s="256" t="s">
        <v>295</v>
      </c>
      <c r="T231" s="257" t="s">
        <v>772</v>
      </c>
      <c r="U231" s="426">
        <v>203</v>
      </c>
      <c r="V231" s="258" t="str">
        <f t="shared" si="253"/>
        <v/>
      </c>
      <c r="W231" s="261"/>
      <c r="X231" s="227"/>
      <c r="Y231" s="227"/>
      <c r="Z231" s="260"/>
      <c r="AA231" s="437"/>
      <c r="AB231" s="435" t="s">
        <v>406</v>
      </c>
      <c r="AC231" s="436"/>
      <c r="AD231" s="435" t="s">
        <v>406</v>
      </c>
      <c r="AE231" s="436"/>
      <c r="AF231" s="437"/>
      <c r="AG231" s="9" t="str">
        <f t="shared" si="287"/>
        <v>科学技術・学術政策研究所一般会計</v>
      </c>
      <c r="AH231" s="15"/>
      <c r="AI231" s="53" t="str">
        <f t="shared" si="302"/>
        <v>－</v>
      </c>
      <c r="AJ231" s="53" t="str">
        <f t="shared" si="303"/>
        <v>－</v>
      </c>
      <c r="AK231" s="53" t="str">
        <f t="shared" si="304"/>
        <v>－</v>
      </c>
      <c r="AL231" s="81"/>
      <c r="AM231" s="46" t="str">
        <f t="shared" si="305"/>
        <v>－</v>
      </c>
      <c r="AN231" s="81"/>
      <c r="AO231" s="46" t="str">
        <f t="shared" si="306"/>
        <v>-</v>
      </c>
      <c r="AP231" s="46" t="str">
        <f t="shared" si="307"/>
        <v>-</v>
      </c>
      <c r="AQ231" s="46"/>
      <c r="AR231" s="46"/>
      <c r="AS231" s="46"/>
      <c r="AT231" s="46"/>
      <c r="AU231" s="46"/>
      <c r="AV231" s="46"/>
      <c r="AW231" s="46"/>
      <c r="AX231" s="173"/>
      <c r="AY231" s="10">
        <v>40634</v>
      </c>
      <c r="AZ231" s="173" t="s">
        <v>520</v>
      </c>
      <c r="BA231" s="426" t="str">
        <f t="shared" si="254"/>
        <v>未定</v>
      </c>
      <c r="BB231" s="173" t="str">
        <f t="shared" si="245"/>
        <v/>
      </c>
      <c r="BC231" s="173" t="str">
        <f t="shared" si="300"/>
        <v/>
      </c>
      <c r="BD231" s="173" t="str">
        <f t="shared" si="308"/>
        <v/>
      </c>
      <c r="BE231" s="1"/>
      <c r="BF231" s="173">
        <v>1</v>
      </c>
      <c r="BG231" s="115" t="s">
        <v>563</v>
      </c>
      <c r="BH231" s="173"/>
      <c r="BI231" s="118"/>
      <c r="BJ231" s="61"/>
      <c r="BK231" s="173"/>
      <c r="BL231" s="1"/>
      <c r="BM231" s="105"/>
      <c r="BN231" s="153"/>
      <c r="BO231" s="1"/>
      <c r="BP231" s="1"/>
    </row>
    <row r="232" spans="1:68" s="274" customFormat="1" ht="54" customHeight="1" x14ac:dyDescent="0.15">
      <c r="A232" s="379">
        <v>194</v>
      </c>
      <c r="B232" s="226" t="s">
        <v>1480</v>
      </c>
      <c r="C232" s="229" t="s">
        <v>788</v>
      </c>
      <c r="D232" s="228" t="s">
        <v>520</v>
      </c>
      <c r="E232" s="59">
        <v>64.289000000000001</v>
      </c>
      <c r="F232" s="59">
        <v>64.289000000000001</v>
      </c>
      <c r="G232" s="59">
        <v>51</v>
      </c>
      <c r="H232" s="59" t="s">
        <v>1083</v>
      </c>
      <c r="I232" s="238" t="s">
        <v>963</v>
      </c>
      <c r="J232" s="241" t="s">
        <v>1166</v>
      </c>
      <c r="K232" s="59">
        <v>40.652000000000001</v>
      </c>
      <c r="L232" s="59">
        <v>79.533000000000001</v>
      </c>
      <c r="M232" s="59">
        <f t="shared" si="301"/>
        <v>38.881</v>
      </c>
      <c r="N232" s="62">
        <v>0</v>
      </c>
      <c r="O232" s="242" t="s">
        <v>960</v>
      </c>
      <c r="P232" s="153" t="s">
        <v>1167</v>
      </c>
      <c r="Q232" s="255"/>
      <c r="R232" s="255" t="s">
        <v>417</v>
      </c>
      <c r="S232" s="256" t="s">
        <v>295</v>
      </c>
      <c r="T232" s="257" t="s">
        <v>772</v>
      </c>
      <c r="U232" s="426">
        <v>204</v>
      </c>
      <c r="V232" s="258" t="str">
        <f t="shared" si="253"/>
        <v/>
      </c>
      <c r="W232" s="261"/>
      <c r="X232" s="227"/>
      <c r="Y232" s="227"/>
      <c r="Z232" s="260"/>
      <c r="AA232" s="437"/>
      <c r="AB232" s="435" t="s">
        <v>406</v>
      </c>
      <c r="AC232" s="436"/>
      <c r="AD232" s="435" t="s">
        <v>406</v>
      </c>
      <c r="AE232" s="436"/>
      <c r="AF232" s="437"/>
      <c r="AG232" s="9" t="str">
        <f t="shared" si="287"/>
        <v>科学技術・学術政策研究所一般会計</v>
      </c>
      <c r="AH232" s="15"/>
      <c r="AI232" s="53" t="str">
        <f t="shared" si="302"/>
        <v>－</v>
      </c>
      <c r="AJ232" s="53" t="str">
        <f t="shared" si="303"/>
        <v>－</v>
      </c>
      <c r="AK232" s="53" t="str">
        <f t="shared" si="304"/>
        <v>－</v>
      </c>
      <c r="AL232" s="81"/>
      <c r="AM232" s="46" t="str">
        <f t="shared" si="305"/>
        <v>－</v>
      </c>
      <c r="AN232" s="81"/>
      <c r="AO232" s="46" t="str">
        <f t="shared" si="306"/>
        <v>-</v>
      </c>
      <c r="AP232" s="46" t="str">
        <f t="shared" si="307"/>
        <v>-</v>
      </c>
      <c r="AQ232" s="46"/>
      <c r="AR232" s="46"/>
      <c r="AS232" s="46"/>
      <c r="AT232" s="46"/>
      <c r="AU232" s="46"/>
      <c r="AV232" s="46"/>
      <c r="AW232" s="46"/>
      <c r="AX232" s="173"/>
      <c r="AY232" s="10">
        <v>40634</v>
      </c>
      <c r="AZ232" s="173" t="s">
        <v>520</v>
      </c>
      <c r="BA232" s="426" t="str">
        <f t="shared" si="254"/>
        <v>未定</v>
      </c>
      <c r="BB232" s="173" t="str">
        <f t="shared" si="245"/>
        <v/>
      </c>
      <c r="BC232" s="173" t="str">
        <f t="shared" si="300"/>
        <v/>
      </c>
      <c r="BD232" s="173" t="str">
        <f t="shared" si="308"/>
        <v/>
      </c>
      <c r="BE232" s="1"/>
      <c r="BF232" s="173">
        <v>1</v>
      </c>
      <c r="BG232" s="115" t="s">
        <v>563</v>
      </c>
      <c r="BH232" s="173"/>
      <c r="BI232" s="118"/>
      <c r="BJ232" s="61"/>
      <c r="BK232" s="173"/>
      <c r="BL232" s="1"/>
      <c r="BM232" s="105"/>
      <c r="BN232" s="153"/>
      <c r="BO232" s="1"/>
      <c r="BP232" s="1"/>
    </row>
    <row r="233" spans="1:68" s="274" customFormat="1" ht="54" customHeight="1" x14ac:dyDescent="0.15">
      <c r="A233" s="379">
        <v>195</v>
      </c>
      <c r="B233" s="226" t="s">
        <v>325</v>
      </c>
      <c r="C233" s="229" t="s">
        <v>807</v>
      </c>
      <c r="D233" s="228" t="s">
        <v>520</v>
      </c>
      <c r="E233" s="59">
        <v>9610.2960000000003</v>
      </c>
      <c r="F233" s="59">
        <v>9610.2960000000003</v>
      </c>
      <c r="G233" s="59">
        <v>9597.2999999999993</v>
      </c>
      <c r="H233" s="59" t="s">
        <v>1083</v>
      </c>
      <c r="I233" s="238" t="s">
        <v>963</v>
      </c>
      <c r="J233" s="241" t="s">
        <v>1111</v>
      </c>
      <c r="K233" s="59">
        <v>9610.2960000000003</v>
      </c>
      <c r="L233" s="59">
        <v>9740.8829999999998</v>
      </c>
      <c r="M233" s="59">
        <f t="shared" si="301"/>
        <v>130.58699999999953</v>
      </c>
      <c r="N233" s="62"/>
      <c r="O233" s="242" t="s">
        <v>960</v>
      </c>
      <c r="P233" s="241" t="s">
        <v>1559</v>
      </c>
      <c r="Q233" s="255" t="s">
        <v>1573</v>
      </c>
      <c r="R233" s="255" t="s">
        <v>46</v>
      </c>
      <c r="S233" s="256" t="s">
        <v>295</v>
      </c>
      <c r="T233" s="257" t="s">
        <v>101</v>
      </c>
      <c r="U233" s="426">
        <v>205</v>
      </c>
      <c r="V233" s="258" t="str">
        <f t="shared" si="253"/>
        <v/>
      </c>
      <c r="W233" s="261"/>
      <c r="X233" s="227"/>
      <c r="Y233" s="227" t="s">
        <v>387</v>
      </c>
      <c r="Z233" s="260"/>
      <c r="AA233" s="437"/>
      <c r="AB233" s="435" t="s">
        <v>406</v>
      </c>
      <c r="AC233" s="436"/>
      <c r="AD233" s="435" t="s">
        <v>406</v>
      </c>
      <c r="AE233" s="436"/>
      <c r="AF233" s="437"/>
      <c r="AG233" s="9" t="str">
        <f t="shared" si="287"/>
        <v>研究振興局一般会計</v>
      </c>
      <c r="AH233" s="15"/>
      <c r="AI233" s="53" t="str">
        <f t="shared" si="302"/>
        <v>－</v>
      </c>
      <c r="AJ233" s="53" t="str">
        <f t="shared" si="303"/>
        <v>－</v>
      </c>
      <c r="AK233" s="53" t="str">
        <f t="shared" si="304"/>
        <v>－</v>
      </c>
      <c r="AL233" s="81"/>
      <c r="AM233" s="46" t="str">
        <f t="shared" si="305"/>
        <v>－</v>
      </c>
      <c r="AN233" s="81"/>
      <c r="AO233" s="46" t="str">
        <f t="shared" si="306"/>
        <v>-</v>
      </c>
      <c r="AP233" s="46" t="str">
        <f t="shared" si="307"/>
        <v>-</v>
      </c>
      <c r="AQ233" s="46"/>
      <c r="AR233" s="46"/>
      <c r="AS233" s="46"/>
      <c r="AT233" s="46"/>
      <c r="AU233" s="46"/>
      <c r="AV233" s="46"/>
      <c r="AW233" s="46"/>
      <c r="AX233" s="173" t="s">
        <v>387</v>
      </c>
      <c r="AY233" s="10">
        <v>39173</v>
      </c>
      <c r="AZ233" s="173" t="s">
        <v>520</v>
      </c>
      <c r="BA233" s="426" t="str">
        <f t="shared" si="254"/>
        <v>未定</v>
      </c>
      <c r="BB233" s="173" t="str">
        <f t="shared" si="245"/>
        <v/>
      </c>
      <c r="BC233" s="173" t="str">
        <f t="shared" si="300"/>
        <v/>
      </c>
      <c r="BD233" s="173" t="str">
        <f t="shared" si="308"/>
        <v/>
      </c>
      <c r="BE233" s="1"/>
      <c r="BF233" s="173">
        <v>1</v>
      </c>
      <c r="BG233" s="115" t="s">
        <v>563</v>
      </c>
      <c r="BH233" s="173"/>
      <c r="BI233" s="118"/>
      <c r="BJ233" s="61"/>
      <c r="BK233" s="173"/>
      <c r="BL233" s="3"/>
      <c r="BM233" s="105"/>
      <c r="BN233" s="153"/>
      <c r="BO233" s="3"/>
      <c r="BP233" s="3"/>
    </row>
    <row r="234" spans="1:68" s="274" customFormat="1" ht="54" customHeight="1" x14ac:dyDescent="0.15">
      <c r="A234" s="379">
        <v>196</v>
      </c>
      <c r="B234" s="226" t="s">
        <v>326</v>
      </c>
      <c r="C234" s="229" t="s">
        <v>807</v>
      </c>
      <c r="D234" s="228" t="s">
        <v>520</v>
      </c>
      <c r="E234" s="59">
        <v>8.8130000000000006</v>
      </c>
      <c r="F234" s="59">
        <v>8.8130000000000006</v>
      </c>
      <c r="G234" s="59">
        <v>6.5</v>
      </c>
      <c r="H234" s="59" t="s">
        <v>1083</v>
      </c>
      <c r="I234" s="238" t="s">
        <v>1112</v>
      </c>
      <c r="J234" s="241" t="s">
        <v>1113</v>
      </c>
      <c r="K234" s="59">
        <v>8.1850000000000005</v>
      </c>
      <c r="L234" s="59">
        <v>8.1850000000000005</v>
      </c>
      <c r="M234" s="59">
        <f t="shared" si="301"/>
        <v>0</v>
      </c>
      <c r="N234" s="59"/>
      <c r="O234" s="242" t="s">
        <v>960</v>
      </c>
      <c r="P234" s="241" t="s">
        <v>1088</v>
      </c>
      <c r="Q234" s="255"/>
      <c r="R234" s="255" t="s">
        <v>46</v>
      </c>
      <c r="S234" s="256" t="s">
        <v>295</v>
      </c>
      <c r="T234" s="257" t="s">
        <v>101</v>
      </c>
      <c r="U234" s="426">
        <v>206</v>
      </c>
      <c r="V234" s="258"/>
      <c r="W234" s="261" t="s">
        <v>693</v>
      </c>
      <c r="X234" s="227"/>
      <c r="Y234" s="227"/>
      <c r="Z234" s="260"/>
      <c r="AA234" s="437"/>
      <c r="AB234" s="435" t="s">
        <v>406</v>
      </c>
      <c r="AC234" s="436"/>
      <c r="AD234" s="435" t="s">
        <v>407</v>
      </c>
      <c r="AE234" s="436" t="s">
        <v>408</v>
      </c>
      <c r="AF234" s="437"/>
      <c r="AG234" s="9" t="str">
        <f t="shared" si="287"/>
        <v>研究振興局一般会計</v>
      </c>
      <c r="AH234" s="15"/>
      <c r="AI234" s="53" t="str">
        <f t="shared" si="302"/>
        <v>－</v>
      </c>
      <c r="AJ234" s="53" t="str">
        <f t="shared" si="303"/>
        <v>－</v>
      </c>
      <c r="AK234" s="53" t="str">
        <f t="shared" si="304"/>
        <v>－</v>
      </c>
      <c r="AL234" s="81"/>
      <c r="AM234" s="46" t="str">
        <f t="shared" si="305"/>
        <v>－</v>
      </c>
      <c r="AN234" s="81"/>
      <c r="AO234" s="46" t="str">
        <f t="shared" si="306"/>
        <v>-</v>
      </c>
      <c r="AP234" s="46" t="str">
        <f t="shared" si="307"/>
        <v>-</v>
      </c>
      <c r="AQ234" s="46"/>
      <c r="AR234" s="46"/>
      <c r="AS234" s="46"/>
      <c r="AT234" s="46"/>
      <c r="AU234" s="46"/>
      <c r="AV234" s="46"/>
      <c r="AW234" s="46"/>
      <c r="AX234" s="173" t="s">
        <v>387</v>
      </c>
      <c r="AY234" s="10">
        <v>39173</v>
      </c>
      <c r="AZ234" s="173" t="s">
        <v>520</v>
      </c>
      <c r="BA234" s="426" t="str">
        <f t="shared" si="254"/>
        <v>未定</v>
      </c>
      <c r="BB234" s="173" t="str">
        <f t="shared" si="245"/>
        <v>○</v>
      </c>
      <c r="BC234" s="173" t="str">
        <f t="shared" si="300"/>
        <v/>
      </c>
      <c r="BD234" s="173" t="str">
        <f t="shared" si="308"/>
        <v>○</v>
      </c>
      <c r="BE234" s="1"/>
      <c r="BF234" s="46">
        <v>1</v>
      </c>
      <c r="BG234" s="115" t="s">
        <v>563</v>
      </c>
      <c r="BH234" s="173"/>
      <c r="BI234" s="118"/>
      <c r="BJ234" s="61"/>
      <c r="BK234" s="173"/>
      <c r="BL234" s="3"/>
      <c r="BM234" s="105"/>
      <c r="BN234" s="153"/>
      <c r="BO234" s="3"/>
      <c r="BP234" s="3"/>
    </row>
    <row r="235" spans="1:68" s="273" customFormat="1" ht="21" customHeight="1" x14ac:dyDescent="0.15">
      <c r="A235" s="380" t="s">
        <v>629</v>
      </c>
      <c r="B235" s="230"/>
      <c r="C235" s="505"/>
      <c r="D235" s="506"/>
      <c r="E235" s="88"/>
      <c r="F235" s="91"/>
      <c r="G235" s="90"/>
      <c r="H235" s="90"/>
      <c r="I235" s="243"/>
      <c r="J235" s="90"/>
      <c r="K235" s="88"/>
      <c r="L235" s="89"/>
      <c r="M235" s="89"/>
      <c r="N235" s="90"/>
      <c r="O235" s="245"/>
      <c r="P235" s="110"/>
      <c r="Q235" s="263"/>
      <c r="R235" s="230"/>
      <c r="S235" s="264"/>
      <c r="T235" s="265"/>
      <c r="U235" s="414"/>
      <c r="V235" s="266" t="str">
        <f t="shared" si="253"/>
        <v/>
      </c>
      <c r="W235" s="266"/>
      <c r="X235" s="266"/>
      <c r="Y235" s="266"/>
      <c r="Z235" s="267"/>
      <c r="AA235" s="38"/>
      <c r="AB235" s="92"/>
      <c r="AC235" s="93"/>
      <c r="AD235" s="92"/>
      <c r="AE235" s="93"/>
      <c r="AF235" s="28"/>
      <c r="AG235" s="9" t="str">
        <f t="shared" si="287"/>
        <v/>
      </c>
      <c r="AH235" s="15"/>
      <c r="AI235" s="94"/>
      <c r="AJ235" s="94"/>
      <c r="AK235" s="94"/>
      <c r="AL235" s="45"/>
      <c r="AM235" s="94"/>
      <c r="AN235" s="45"/>
      <c r="AO235" s="94"/>
      <c r="AP235" s="94"/>
      <c r="AQ235" s="94"/>
      <c r="AR235" s="94"/>
      <c r="AS235" s="94"/>
      <c r="AT235" s="94"/>
      <c r="AU235" s="94"/>
      <c r="AV235" s="94"/>
      <c r="AW235" s="94"/>
      <c r="AX235" s="95"/>
      <c r="AY235" s="507"/>
      <c r="AZ235" s="94"/>
      <c r="BA235" s="96"/>
      <c r="BB235" s="95"/>
      <c r="BC235" s="95"/>
      <c r="BD235" s="95"/>
      <c r="BE235" s="104"/>
      <c r="BF235" s="46"/>
      <c r="BG235" s="115"/>
      <c r="BH235" s="116"/>
      <c r="BI235" s="117"/>
      <c r="BJ235" s="61"/>
      <c r="BK235" s="116"/>
      <c r="BL235" s="104"/>
      <c r="BM235" s="83"/>
      <c r="BN235" s="110"/>
      <c r="BO235" s="104"/>
      <c r="BP235" s="104"/>
    </row>
    <row r="236" spans="1:68" s="274" customFormat="1" ht="54" customHeight="1" x14ac:dyDescent="0.15">
      <c r="A236" s="379">
        <v>197</v>
      </c>
      <c r="B236" s="226" t="s">
        <v>1481</v>
      </c>
      <c r="C236" s="229" t="s">
        <v>788</v>
      </c>
      <c r="D236" s="228" t="s">
        <v>520</v>
      </c>
      <c r="E236" s="59">
        <v>65.950999999999993</v>
      </c>
      <c r="F236" s="59">
        <v>65.950999999999993</v>
      </c>
      <c r="G236" s="59">
        <f>SUM(F236:F236)</f>
        <v>65.950999999999993</v>
      </c>
      <c r="H236" s="59" t="s">
        <v>1083</v>
      </c>
      <c r="I236" s="238" t="s">
        <v>650</v>
      </c>
      <c r="J236" s="241" t="s">
        <v>1191</v>
      </c>
      <c r="K236" s="59">
        <v>74.789000000000001</v>
      </c>
      <c r="L236" s="59">
        <v>74.789000000000001</v>
      </c>
      <c r="M236" s="59">
        <f t="shared" ref="M236:M241" si="309">L236-K236</f>
        <v>0</v>
      </c>
      <c r="N236" s="62">
        <v>0</v>
      </c>
      <c r="O236" s="242" t="s">
        <v>650</v>
      </c>
      <c r="P236" s="111"/>
      <c r="Q236" s="255"/>
      <c r="R236" s="255" t="s">
        <v>114</v>
      </c>
      <c r="S236" s="256" t="s">
        <v>295</v>
      </c>
      <c r="T236" s="257" t="s">
        <v>335</v>
      </c>
      <c r="U236" s="426">
        <v>209</v>
      </c>
      <c r="V236" s="258" t="str">
        <f t="shared" si="253"/>
        <v/>
      </c>
      <c r="W236" s="261"/>
      <c r="X236" s="227"/>
      <c r="Y236" s="227"/>
      <c r="Z236" s="260"/>
      <c r="AA236" s="437"/>
      <c r="AB236" s="435" t="s">
        <v>406</v>
      </c>
      <c r="AC236" s="436"/>
      <c r="AD236" s="435" t="s">
        <v>406</v>
      </c>
      <c r="AE236" s="436"/>
      <c r="AF236" s="437"/>
      <c r="AG236" s="9" t="str">
        <f t="shared" si="287"/>
        <v>科学技術・学術政策局一般会計</v>
      </c>
      <c r="AH236" s="15"/>
      <c r="AI236" s="53" t="str">
        <f t="shared" ref="AI236:AI241" si="310">IF(OR(AJ236="○",AS236="○"),"○","－")</f>
        <v>－</v>
      </c>
      <c r="AJ236" s="53" t="str">
        <f t="shared" ref="AJ236:AJ241" si="311">IF(OR(AO236="○",AP236="○",AQ236="○",AT236="○",AV236="○"),"○","－")</f>
        <v>－</v>
      </c>
      <c r="AK236" s="53" t="str">
        <f t="shared" ref="AK236:AK241" si="312">IF(OR(AO236="○",AP236="○",AQ236="○"),"○","－")</f>
        <v>－</v>
      </c>
      <c r="AL236" s="81"/>
      <c r="AM236" s="46" t="str">
        <f t="shared" ref="AM236:AM241" si="313">IF(AB236="○","○","－")</f>
        <v>－</v>
      </c>
      <c r="AN236" s="81"/>
      <c r="AO236" s="46" t="str">
        <f t="shared" ref="AO236:AO241" si="314">IF(AY236=41730,"○","-")</f>
        <v>-</v>
      </c>
      <c r="AP236" s="46" t="str">
        <f t="shared" ref="AP236:AP241" si="315">IF(AZ236=42460,"○","-")</f>
        <v>-</v>
      </c>
      <c r="AQ236" s="46"/>
      <c r="AR236" s="46"/>
      <c r="AS236" s="46"/>
      <c r="AT236" s="46"/>
      <c r="AU236" s="46"/>
      <c r="AV236" s="46"/>
      <c r="AW236" s="46"/>
      <c r="AX236" s="173"/>
      <c r="AY236" s="10">
        <v>40634</v>
      </c>
      <c r="AZ236" s="173" t="s">
        <v>520</v>
      </c>
      <c r="BA236" s="426" t="str">
        <f t="shared" si="254"/>
        <v>未定</v>
      </c>
      <c r="BB236" s="173" t="str">
        <f t="shared" si="245"/>
        <v/>
      </c>
      <c r="BC236" s="173" t="str">
        <f t="shared" si="300"/>
        <v/>
      </c>
      <c r="BD236" s="173" t="str">
        <f t="shared" si="308"/>
        <v/>
      </c>
      <c r="BE236" s="1"/>
      <c r="BF236" s="173">
        <v>1</v>
      </c>
      <c r="BG236" s="115" t="s">
        <v>564</v>
      </c>
      <c r="BH236" s="173"/>
      <c r="BI236" s="118"/>
      <c r="BJ236" s="61"/>
      <c r="BK236" s="173"/>
      <c r="BL236" s="3"/>
      <c r="BM236" s="105"/>
      <c r="BN236" s="111"/>
      <c r="BO236" s="3"/>
      <c r="BP236" s="3"/>
    </row>
    <row r="237" spans="1:68" s="274" customFormat="1" ht="54" customHeight="1" x14ac:dyDescent="0.15">
      <c r="A237" s="379">
        <v>198</v>
      </c>
      <c r="B237" s="226" t="s">
        <v>336</v>
      </c>
      <c r="C237" s="229" t="s">
        <v>788</v>
      </c>
      <c r="D237" s="228" t="s">
        <v>520</v>
      </c>
      <c r="E237" s="59">
        <v>25.135999999999999</v>
      </c>
      <c r="F237" s="59">
        <v>25.135999999999999</v>
      </c>
      <c r="G237" s="59">
        <v>25</v>
      </c>
      <c r="H237" s="59" t="s">
        <v>1083</v>
      </c>
      <c r="I237" s="238" t="s">
        <v>650</v>
      </c>
      <c r="J237" s="241" t="s">
        <v>1191</v>
      </c>
      <c r="K237" s="59">
        <v>27.492999999999999</v>
      </c>
      <c r="L237" s="59">
        <v>27.492999999999999</v>
      </c>
      <c r="M237" s="59">
        <f t="shared" si="309"/>
        <v>0</v>
      </c>
      <c r="N237" s="62">
        <v>0</v>
      </c>
      <c r="O237" s="242" t="s">
        <v>650</v>
      </c>
      <c r="P237" s="111"/>
      <c r="Q237" s="255"/>
      <c r="R237" s="255" t="s">
        <v>114</v>
      </c>
      <c r="S237" s="256" t="s">
        <v>295</v>
      </c>
      <c r="T237" s="257" t="s">
        <v>335</v>
      </c>
      <c r="U237" s="426">
        <v>210</v>
      </c>
      <c r="V237" s="258" t="str">
        <f t="shared" si="253"/>
        <v/>
      </c>
      <c r="W237" s="261"/>
      <c r="X237" s="227"/>
      <c r="Y237" s="227"/>
      <c r="Z237" s="260"/>
      <c r="AA237" s="437"/>
      <c r="AB237" s="435" t="s">
        <v>406</v>
      </c>
      <c r="AC237" s="436"/>
      <c r="AD237" s="435" t="s">
        <v>406</v>
      </c>
      <c r="AE237" s="436"/>
      <c r="AF237" s="437"/>
      <c r="AG237" s="9" t="str">
        <f t="shared" si="287"/>
        <v>科学技術・学術政策局一般会計</v>
      </c>
      <c r="AH237" s="15"/>
      <c r="AI237" s="53" t="str">
        <f t="shared" si="310"/>
        <v>－</v>
      </c>
      <c r="AJ237" s="53" t="str">
        <f t="shared" si="311"/>
        <v>－</v>
      </c>
      <c r="AK237" s="53" t="str">
        <f t="shared" si="312"/>
        <v>－</v>
      </c>
      <c r="AL237" s="81"/>
      <c r="AM237" s="46" t="str">
        <f t="shared" si="313"/>
        <v>－</v>
      </c>
      <c r="AN237" s="81"/>
      <c r="AO237" s="46" t="str">
        <f t="shared" si="314"/>
        <v>-</v>
      </c>
      <c r="AP237" s="46" t="str">
        <f t="shared" si="315"/>
        <v>-</v>
      </c>
      <c r="AQ237" s="46"/>
      <c r="AR237" s="46"/>
      <c r="AS237" s="46"/>
      <c r="AT237" s="46"/>
      <c r="AU237" s="46"/>
      <c r="AV237" s="46"/>
      <c r="AW237" s="46"/>
      <c r="AX237" s="173"/>
      <c r="AY237" s="10">
        <v>40634</v>
      </c>
      <c r="AZ237" s="173" t="s">
        <v>520</v>
      </c>
      <c r="BA237" s="426" t="str">
        <f t="shared" si="254"/>
        <v>未定</v>
      </c>
      <c r="BB237" s="173" t="str">
        <f t="shared" si="245"/>
        <v/>
      </c>
      <c r="BC237" s="173" t="str">
        <f t="shared" si="300"/>
        <v/>
      </c>
      <c r="BD237" s="173" t="str">
        <f t="shared" si="308"/>
        <v/>
      </c>
      <c r="BE237" s="1"/>
      <c r="BF237" s="173">
        <v>1</v>
      </c>
      <c r="BG237" s="115" t="s">
        <v>564</v>
      </c>
      <c r="BH237" s="173"/>
      <c r="BI237" s="118"/>
      <c r="BJ237" s="61"/>
      <c r="BK237" s="173"/>
      <c r="BL237" s="3"/>
      <c r="BM237" s="105"/>
      <c r="BN237" s="111"/>
      <c r="BO237" s="3"/>
      <c r="BP237" s="3"/>
    </row>
    <row r="238" spans="1:68" s="274" customFormat="1" ht="54" customHeight="1" x14ac:dyDescent="0.15">
      <c r="A238" s="379">
        <v>199</v>
      </c>
      <c r="B238" s="226" t="s">
        <v>244</v>
      </c>
      <c r="C238" s="229" t="s">
        <v>788</v>
      </c>
      <c r="D238" s="228" t="s">
        <v>520</v>
      </c>
      <c r="E238" s="59">
        <v>11.592000000000001</v>
      </c>
      <c r="F238" s="59">
        <v>11.592000000000001</v>
      </c>
      <c r="G238" s="59">
        <v>11</v>
      </c>
      <c r="H238" s="59" t="s">
        <v>1083</v>
      </c>
      <c r="I238" s="238" t="s">
        <v>650</v>
      </c>
      <c r="J238" s="241" t="s">
        <v>1191</v>
      </c>
      <c r="K238" s="59">
        <v>13.458</v>
      </c>
      <c r="L238" s="59">
        <v>13.038</v>
      </c>
      <c r="M238" s="59">
        <f t="shared" si="309"/>
        <v>-0.41999999999999993</v>
      </c>
      <c r="N238" s="62">
        <v>0</v>
      </c>
      <c r="O238" s="242" t="s">
        <v>650</v>
      </c>
      <c r="P238" s="111"/>
      <c r="Q238" s="255"/>
      <c r="R238" s="255" t="s">
        <v>114</v>
      </c>
      <c r="S238" s="256" t="s">
        <v>295</v>
      </c>
      <c r="T238" s="257" t="s">
        <v>335</v>
      </c>
      <c r="U238" s="426">
        <v>211</v>
      </c>
      <c r="V238" s="258" t="str">
        <f t="shared" si="253"/>
        <v/>
      </c>
      <c r="W238" s="261"/>
      <c r="X238" s="227"/>
      <c r="Y238" s="227"/>
      <c r="Z238" s="260"/>
      <c r="AA238" s="437"/>
      <c r="AB238" s="435" t="s">
        <v>406</v>
      </c>
      <c r="AC238" s="436"/>
      <c r="AD238" s="435" t="s">
        <v>406</v>
      </c>
      <c r="AE238" s="436"/>
      <c r="AF238" s="437"/>
      <c r="AG238" s="9" t="str">
        <f t="shared" si="287"/>
        <v>科学技術・学術政策局一般会計</v>
      </c>
      <c r="AH238" s="15"/>
      <c r="AI238" s="53" t="str">
        <f t="shared" si="310"/>
        <v>－</v>
      </c>
      <c r="AJ238" s="53" t="str">
        <f t="shared" si="311"/>
        <v>－</v>
      </c>
      <c r="AK238" s="53" t="str">
        <f t="shared" si="312"/>
        <v>－</v>
      </c>
      <c r="AL238" s="81"/>
      <c r="AM238" s="46" t="str">
        <f t="shared" si="313"/>
        <v>－</v>
      </c>
      <c r="AN238" s="81"/>
      <c r="AO238" s="46" t="str">
        <f t="shared" si="314"/>
        <v>-</v>
      </c>
      <c r="AP238" s="46" t="str">
        <f t="shared" si="315"/>
        <v>-</v>
      </c>
      <c r="AQ238" s="46"/>
      <c r="AR238" s="46"/>
      <c r="AS238" s="46"/>
      <c r="AT238" s="46"/>
      <c r="AU238" s="46"/>
      <c r="AV238" s="46"/>
      <c r="AW238" s="46"/>
      <c r="AX238" s="173"/>
      <c r="AY238" s="10">
        <v>40634</v>
      </c>
      <c r="AZ238" s="173" t="s">
        <v>520</v>
      </c>
      <c r="BA238" s="426" t="str">
        <f t="shared" si="254"/>
        <v>未定</v>
      </c>
      <c r="BB238" s="173" t="str">
        <f t="shared" si="245"/>
        <v/>
      </c>
      <c r="BC238" s="173" t="str">
        <f t="shared" si="300"/>
        <v/>
      </c>
      <c r="BD238" s="173" t="str">
        <f t="shared" si="308"/>
        <v/>
      </c>
      <c r="BE238" s="1"/>
      <c r="BF238" s="173">
        <v>1</v>
      </c>
      <c r="BG238" s="115" t="s">
        <v>564</v>
      </c>
      <c r="BH238" s="173"/>
      <c r="BI238" s="118"/>
      <c r="BJ238" s="61"/>
      <c r="BK238" s="173"/>
      <c r="BL238" s="3"/>
      <c r="BM238" s="105"/>
      <c r="BN238" s="111"/>
      <c r="BO238" s="3"/>
      <c r="BP238" s="3"/>
    </row>
    <row r="239" spans="1:68" s="274" customFormat="1" ht="54" customHeight="1" x14ac:dyDescent="0.15">
      <c r="A239" s="379">
        <v>200</v>
      </c>
      <c r="B239" s="226" t="s">
        <v>1482</v>
      </c>
      <c r="C239" s="229" t="s">
        <v>788</v>
      </c>
      <c r="D239" s="228" t="s">
        <v>520</v>
      </c>
      <c r="E239" s="59">
        <v>5</v>
      </c>
      <c r="F239" s="59">
        <v>5</v>
      </c>
      <c r="G239" s="59">
        <v>3.8</v>
      </c>
      <c r="H239" s="59" t="s">
        <v>1083</v>
      </c>
      <c r="I239" s="238" t="s">
        <v>963</v>
      </c>
      <c r="J239" s="241" t="s">
        <v>1168</v>
      </c>
      <c r="K239" s="59">
        <v>5</v>
      </c>
      <c r="L239" s="59">
        <v>5</v>
      </c>
      <c r="M239" s="59">
        <f t="shared" si="309"/>
        <v>0</v>
      </c>
      <c r="N239" s="62">
        <v>0</v>
      </c>
      <c r="O239" s="242" t="s">
        <v>960</v>
      </c>
      <c r="P239" s="153" t="s">
        <v>1169</v>
      </c>
      <c r="Q239" s="255"/>
      <c r="R239" s="255" t="s">
        <v>114</v>
      </c>
      <c r="S239" s="256" t="s">
        <v>295</v>
      </c>
      <c r="T239" s="257" t="s">
        <v>335</v>
      </c>
      <c r="U239" s="426">
        <v>212</v>
      </c>
      <c r="V239" s="258" t="str">
        <f t="shared" si="253"/>
        <v/>
      </c>
      <c r="W239" s="261"/>
      <c r="X239" s="227"/>
      <c r="Y239" s="227"/>
      <c r="Z239" s="260"/>
      <c r="AA239" s="437"/>
      <c r="AB239" s="435" t="s">
        <v>406</v>
      </c>
      <c r="AC239" s="436"/>
      <c r="AD239" s="435" t="s">
        <v>406</v>
      </c>
      <c r="AE239" s="436"/>
      <c r="AF239" s="437"/>
      <c r="AG239" s="9" t="str">
        <f t="shared" si="287"/>
        <v>科学技術・学術政策局一般会計</v>
      </c>
      <c r="AH239" s="15"/>
      <c r="AI239" s="53" t="str">
        <f t="shared" si="310"/>
        <v>－</v>
      </c>
      <c r="AJ239" s="53" t="str">
        <f t="shared" si="311"/>
        <v>－</v>
      </c>
      <c r="AK239" s="53" t="str">
        <f t="shared" si="312"/>
        <v>－</v>
      </c>
      <c r="AL239" s="81"/>
      <c r="AM239" s="46" t="str">
        <f t="shared" si="313"/>
        <v>－</v>
      </c>
      <c r="AN239" s="81"/>
      <c r="AO239" s="46" t="str">
        <f t="shared" si="314"/>
        <v>-</v>
      </c>
      <c r="AP239" s="46" t="str">
        <f t="shared" si="315"/>
        <v>-</v>
      </c>
      <c r="AQ239" s="46"/>
      <c r="AR239" s="46"/>
      <c r="AS239" s="46"/>
      <c r="AT239" s="46"/>
      <c r="AU239" s="46"/>
      <c r="AV239" s="46"/>
      <c r="AW239" s="46"/>
      <c r="AX239" s="173"/>
      <c r="AY239" s="10">
        <v>40634</v>
      </c>
      <c r="AZ239" s="173" t="s">
        <v>520</v>
      </c>
      <c r="BA239" s="426" t="str">
        <f t="shared" si="254"/>
        <v>未定</v>
      </c>
      <c r="BB239" s="173" t="str">
        <f t="shared" si="245"/>
        <v/>
      </c>
      <c r="BC239" s="173" t="str">
        <f t="shared" si="300"/>
        <v/>
      </c>
      <c r="BD239" s="173" t="str">
        <f t="shared" si="308"/>
        <v/>
      </c>
      <c r="BE239" s="1"/>
      <c r="BF239" s="173">
        <v>1</v>
      </c>
      <c r="BG239" s="115" t="s">
        <v>564</v>
      </c>
      <c r="BH239" s="173"/>
      <c r="BI239" s="118"/>
      <c r="BJ239" s="61"/>
      <c r="BK239" s="173"/>
      <c r="BL239" s="3"/>
      <c r="BM239" s="105"/>
      <c r="BN239" s="153"/>
      <c r="BO239" s="3"/>
      <c r="BP239" s="3"/>
    </row>
    <row r="240" spans="1:68" s="274" customFormat="1" ht="54" customHeight="1" x14ac:dyDescent="0.15">
      <c r="A240" s="379">
        <v>201</v>
      </c>
      <c r="B240" s="226" t="s">
        <v>245</v>
      </c>
      <c r="C240" s="229" t="s">
        <v>788</v>
      </c>
      <c r="D240" s="228" t="s">
        <v>520</v>
      </c>
      <c r="E240" s="59">
        <v>161.01599999999999</v>
      </c>
      <c r="F240" s="59">
        <v>161.01599999999999</v>
      </c>
      <c r="G240" s="59">
        <v>111</v>
      </c>
      <c r="H240" s="59" t="s">
        <v>1083</v>
      </c>
      <c r="I240" s="238" t="s">
        <v>963</v>
      </c>
      <c r="J240" s="241" t="s">
        <v>1158</v>
      </c>
      <c r="K240" s="59">
        <v>160.70699999999999</v>
      </c>
      <c r="L240" s="59">
        <v>160.70699999999999</v>
      </c>
      <c r="M240" s="59">
        <f t="shared" si="309"/>
        <v>0</v>
      </c>
      <c r="N240" s="59">
        <v>0</v>
      </c>
      <c r="O240" s="242" t="s">
        <v>960</v>
      </c>
      <c r="P240" s="153" t="s">
        <v>1538</v>
      </c>
      <c r="Q240" s="255"/>
      <c r="R240" s="255" t="s">
        <v>114</v>
      </c>
      <c r="S240" s="256" t="s">
        <v>295</v>
      </c>
      <c r="T240" s="257" t="s">
        <v>335</v>
      </c>
      <c r="U240" s="426">
        <v>213</v>
      </c>
      <c r="V240" s="258" t="str">
        <f t="shared" si="253"/>
        <v/>
      </c>
      <c r="W240" s="261"/>
      <c r="X240" s="227"/>
      <c r="Y240" s="227"/>
      <c r="Z240" s="260"/>
      <c r="AA240" s="437"/>
      <c r="AB240" s="435" t="s">
        <v>406</v>
      </c>
      <c r="AC240" s="436"/>
      <c r="AD240" s="435" t="s">
        <v>406</v>
      </c>
      <c r="AE240" s="436"/>
      <c r="AF240" s="437"/>
      <c r="AG240" s="9" t="str">
        <f t="shared" ref="AG240:AG256" si="316">R240&amp;S240</f>
        <v>科学技術・学術政策局一般会計</v>
      </c>
      <c r="AH240" s="15"/>
      <c r="AI240" s="53" t="str">
        <f t="shared" si="310"/>
        <v>－</v>
      </c>
      <c r="AJ240" s="53" t="str">
        <f t="shared" si="311"/>
        <v>－</v>
      </c>
      <c r="AK240" s="53" t="str">
        <f t="shared" si="312"/>
        <v>－</v>
      </c>
      <c r="AL240" s="81"/>
      <c r="AM240" s="46" t="str">
        <f t="shared" si="313"/>
        <v>－</v>
      </c>
      <c r="AN240" s="81"/>
      <c r="AO240" s="46" t="str">
        <f t="shared" si="314"/>
        <v>-</v>
      </c>
      <c r="AP240" s="46" t="str">
        <f t="shared" si="315"/>
        <v>-</v>
      </c>
      <c r="AQ240" s="46"/>
      <c r="AR240" s="46"/>
      <c r="AS240" s="46"/>
      <c r="AT240" s="46"/>
      <c r="AU240" s="46"/>
      <c r="AV240" s="46"/>
      <c r="AW240" s="46"/>
      <c r="AX240" s="173"/>
      <c r="AY240" s="10">
        <v>40634</v>
      </c>
      <c r="AZ240" s="173" t="s">
        <v>520</v>
      </c>
      <c r="BA240" s="426" t="str">
        <f t="shared" si="254"/>
        <v>未定</v>
      </c>
      <c r="BB240" s="173" t="str">
        <f t="shared" si="245"/>
        <v/>
      </c>
      <c r="BC240" s="173" t="str">
        <f t="shared" si="300"/>
        <v/>
      </c>
      <c r="BD240" s="173" t="str">
        <f t="shared" si="308"/>
        <v/>
      </c>
      <c r="BE240" s="1"/>
      <c r="BF240" s="173">
        <v>1</v>
      </c>
      <c r="BG240" s="115" t="s">
        <v>564</v>
      </c>
      <c r="BH240" s="173"/>
      <c r="BI240" s="118"/>
      <c r="BJ240" s="61"/>
      <c r="BK240" s="173"/>
      <c r="BL240" s="3"/>
      <c r="BM240" s="105"/>
      <c r="BN240" s="153"/>
      <c r="BO240" s="3"/>
      <c r="BP240" s="3"/>
    </row>
    <row r="241" spans="1:68" s="274" customFormat="1" ht="114" customHeight="1" x14ac:dyDescent="0.15">
      <c r="A241" s="379">
        <v>202</v>
      </c>
      <c r="B241" s="226" t="s">
        <v>1483</v>
      </c>
      <c r="C241" s="229" t="s">
        <v>793</v>
      </c>
      <c r="D241" s="227" t="s">
        <v>523</v>
      </c>
      <c r="E241" s="59">
        <v>2029.973</v>
      </c>
      <c r="F241" s="59">
        <v>2029.973</v>
      </c>
      <c r="G241" s="59">
        <f>SUM(F241:F241)</f>
        <v>2029.973</v>
      </c>
      <c r="H241" s="175" t="s">
        <v>1040</v>
      </c>
      <c r="I241" s="238" t="s">
        <v>963</v>
      </c>
      <c r="J241" s="241" t="s">
        <v>1174</v>
      </c>
      <c r="K241" s="59">
        <v>1895.511</v>
      </c>
      <c r="L241" s="59">
        <v>2101.096</v>
      </c>
      <c r="M241" s="59">
        <f t="shared" si="309"/>
        <v>205.58500000000004</v>
      </c>
      <c r="N241" s="59">
        <v>0</v>
      </c>
      <c r="O241" s="242" t="s">
        <v>960</v>
      </c>
      <c r="P241" s="153" t="s">
        <v>1175</v>
      </c>
      <c r="Q241" s="255"/>
      <c r="R241" s="255" t="s">
        <v>114</v>
      </c>
      <c r="S241" s="256" t="s">
        <v>295</v>
      </c>
      <c r="T241" s="257" t="s">
        <v>335</v>
      </c>
      <c r="U241" s="426">
        <v>214</v>
      </c>
      <c r="V241" s="258" t="str">
        <f t="shared" si="253"/>
        <v>○</v>
      </c>
      <c r="W241" s="261" t="s">
        <v>409</v>
      </c>
      <c r="X241" s="227"/>
      <c r="Y241" s="227" t="s">
        <v>387</v>
      </c>
      <c r="Z241" s="260"/>
      <c r="AA241" s="437"/>
      <c r="AB241" s="435" t="s">
        <v>407</v>
      </c>
      <c r="AC241" s="436" t="s">
        <v>408</v>
      </c>
      <c r="AD241" s="435"/>
      <c r="AE241" s="436"/>
      <c r="AF241" s="437"/>
      <c r="AG241" s="9" t="str">
        <f t="shared" si="316"/>
        <v>科学技術・学術政策局一般会計</v>
      </c>
      <c r="AH241" s="15"/>
      <c r="AI241" s="53" t="str">
        <f t="shared" si="310"/>
        <v>○</v>
      </c>
      <c r="AJ241" s="53" t="str">
        <f t="shared" si="311"/>
        <v>○</v>
      </c>
      <c r="AK241" s="53" t="str">
        <f t="shared" si="312"/>
        <v>○</v>
      </c>
      <c r="AL241" s="81"/>
      <c r="AM241" s="46" t="str">
        <f t="shared" si="313"/>
        <v>○</v>
      </c>
      <c r="AN241" s="81"/>
      <c r="AO241" s="46" t="str">
        <f t="shared" si="314"/>
        <v>○</v>
      </c>
      <c r="AP241" s="46" t="str">
        <f t="shared" si="315"/>
        <v>-</v>
      </c>
      <c r="AQ241" s="46"/>
      <c r="AR241" s="46"/>
      <c r="AS241" s="46"/>
      <c r="AT241" s="46"/>
      <c r="AU241" s="46"/>
      <c r="AV241" s="46"/>
      <c r="AW241" s="46"/>
      <c r="AX241" s="173"/>
      <c r="AY241" s="10">
        <v>41730</v>
      </c>
      <c r="AZ241" s="513" t="s">
        <v>523</v>
      </c>
      <c r="BA241" s="426" t="str">
        <f t="shared" si="254"/>
        <v>未定</v>
      </c>
      <c r="BB241" s="173" t="str">
        <f t="shared" si="245"/>
        <v>○</v>
      </c>
      <c r="BC241" s="173" t="str">
        <f t="shared" si="300"/>
        <v>○</v>
      </c>
      <c r="BD241" s="173" t="str">
        <f t="shared" si="308"/>
        <v/>
      </c>
      <c r="BE241" s="1"/>
      <c r="BF241" s="173">
        <v>1</v>
      </c>
      <c r="BG241" s="115" t="s">
        <v>564</v>
      </c>
      <c r="BH241" s="173"/>
      <c r="BI241" s="118"/>
      <c r="BJ241" s="61"/>
      <c r="BK241" s="173"/>
      <c r="BL241" s="3"/>
      <c r="BM241" s="105"/>
      <c r="BN241" s="153"/>
      <c r="BO241" s="3"/>
      <c r="BP241" s="3"/>
    </row>
    <row r="242" spans="1:68" s="274" customFormat="1" ht="54" customHeight="1" x14ac:dyDescent="0.15">
      <c r="A242" s="383"/>
      <c r="B242" s="289" t="s">
        <v>1453</v>
      </c>
      <c r="C242" s="287"/>
      <c r="D242" s="288"/>
      <c r="E242" s="70"/>
      <c r="F242" s="70"/>
      <c r="G242" s="70"/>
      <c r="H242" s="70"/>
      <c r="I242" s="290"/>
      <c r="J242" s="70"/>
      <c r="K242" s="70"/>
      <c r="L242" s="70"/>
      <c r="M242" s="70"/>
      <c r="N242" s="70"/>
      <c r="O242" s="291"/>
      <c r="P242" s="114"/>
      <c r="Q242" s="292"/>
      <c r="R242" s="292"/>
      <c r="S242" s="293"/>
      <c r="T242" s="298"/>
      <c r="U242" s="78"/>
      <c r="V242" s="295" t="str">
        <f t="shared" si="253"/>
        <v/>
      </c>
      <c r="W242" s="296"/>
      <c r="X242" s="291"/>
      <c r="Y242" s="291"/>
      <c r="Z242" s="297"/>
      <c r="AA242" s="437"/>
      <c r="AB242" s="73" t="s">
        <v>406</v>
      </c>
      <c r="AC242" s="74"/>
      <c r="AD242" s="73" t="s">
        <v>406</v>
      </c>
      <c r="AE242" s="74"/>
      <c r="AF242" s="437"/>
      <c r="AG242" s="9" t="str">
        <f t="shared" si="316"/>
        <v/>
      </c>
      <c r="AH242" s="15"/>
      <c r="AI242" s="75"/>
      <c r="AJ242" s="75"/>
      <c r="AK242" s="75"/>
      <c r="AL242" s="81"/>
      <c r="AM242" s="75"/>
      <c r="AN242" s="81"/>
      <c r="AO242" s="75"/>
      <c r="AP242" s="75"/>
      <c r="AQ242" s="75"/>
      <c r="AR242" s="75"/>
      <c r="AS242" s="75"/>
      <c r="AT242" s="75"/>
      <c r="AU242" s="75"/>
      <c r="AV242" s="75"/>
      <c r="AW242" s="75"/>
      <c r="AX242" s="76"/>
      <c r="AY242" s="77"/>
      <c r="AZ242" s="76"/>
      <c r="BA242" s="78"/>
      <c r="BB242" s="76" t="str">
        <f t="shared" si="245"/>
        <v/>
      </c>
      <c r="BC242" s="76" t="str">
        <f t="shared" si="300"/>
        <v/>
      </c>
      <c r="BD242" s="76" t="str">
        <f t="shared" si="308"/>
        <v/>
      </c>
      <c r="BE242" s="1"/>
      <c r="BF242" s="173"/>
      <c r="BG242" s="115" t="s">
        <v>564</v>
      </c>
      <c r="BH242" s="173">
        <v>1</v>
      </c>
      <c r="BI242" s="173"/>
      <c r="BJ242" s="61"/>
      <c r="BK242" s="173"/>
      <c r="BL242" s="1"/>
      <c r="BM242" s="71"/>
      <c r="BN242" s="114"/>
      <c r="BO242" s="1"/>
      <c r="BP242" s="1"/>
    </row>
    <row r="243" spans="1:68" s="274" customFormat="1" ht="54" customHeight="1" x14ac:dyDescent="0.15">
      <c r="A243" s="383"/>
      <c r="B243" s="289" t="s">
        <v>1454</v>
      </c>
      <c r="C243" s="287"/>
      <c r="D243" s="288"/>
      <c r="E243" s="70"/>
      <c r="F243" s="70"/>
      <c r="G243" s="70"/>
      <c r="H243" s="70"/>
      <c r="I243" s="290"/>
      <c r="J243" s="70"/>
      <c r="K243" s="70"/>
      <c r="L243" s="70"/>
      <c r="M243" s="70"/>
      <c r="N243" s="70"/>
      <c r="O243" s="291"/>
      <c r="P243" s="114"/>
      <c r="Q243" s="292"/>
      <c r="R243" s="292"/>
      <c r="S243" s="293"/>
      <c r="T243" s="298"/>
      <c r="U243" s="78"/>
      <c r="V243" s="295" t="str">
        <f t="shared" si="253"/>
        <v/>
      </c>
      <c r="W243" s="296"/>
      <c r="X243" s="291"/>
      <c r="Y243" s="291"/>
      <c r="Z243" s="297"/>
      <c r="AA243" s="437"/>
      <c r="AB243" s="73" t="s">
        <v>406</v>
      </c>
      <c r="AC243" s="74"/>
      <c r="AD243" s="73" t="s">
        <v>406</v>
      </c>
      <c r="AE243" s="74"/>
      <c r="AF243" s="437"/>
      <c r="AG243" s="9" t="str">
        <f t="shared" si="316"/>
        <v/>
      </c>
      <c r="AH243" s="15"/>
      <c r="AI243" s="75"/>
      <c r="AJ243" s="75"/>
      <c r="AK243" s="75"/>
      <c r="AL243" s="81"/>
      <c r="AM243" s="75"/>
      <c r="AN243" s="81"/>
      <c r="AO243" s="75"/>
      <c r="AP243" s="75"/>
      <c r="AQ243" s="75"/>
      <c r="AR243" s="75"/>
      <c r="AS243" s="75"/>
      <c r="AT243" s="75"/>
      <c r="AU243" s="75"/>
      <c r="AV243" s="75"/>
      <c r="AW243" s="75"/>
      <c r="AX243" s="76"/>
      <c r="AY243" s="77"/>
      <c r="AZ243" s="76"/>
      <c r="BA243" s="78"/>
      <c r="BB243" s="76" t="str">
        <f t="shared" si="245"/>
        <v/>
      </c>
      <c r="BC243" s="76" t="str">
        <f t="shared" si="300"/>
        <v/>
      </c>
      <c r="BD243" s="76" t="str">
        <f t="shared" si="308"/>
        <v/>
      </c>
      <c r="BE243" s="1"/>
      <c r="BF243" s="173"/>
      <c r="BG243" s="115" t="s">
        <v>564</v>
      </c>
      <c r="BH243" s="173">
        <v>1</v>
      </c>
      <c r="BI243" s="173"/>
      <c r="BJ243" s="61"/>
      <c r="BK243" s="173"/>
      <c r="BL243" s="1"/>
      <c r="BM243" s="71"/>
      <c r="BN243" s="114"/>
      <c r="BO243" s="1"/>
      <c r="BP243" s="1"/>
    </row>
    <row r="244" spans="1:68" s="274" customFormat="1" ht="54" customHeight="1" x14ac:dyDescent="0.15">
      <c r="A244" s="383"/>
      <c r="B244" s="289" t="s">
        <v>1452</v>
      </c>
      <c r="C244" s="287"/>
      <c r="D244" s="288"/>
      <c r="E244" s="70"/>
      <c r="F244" s="70"/>
      <c r="G244" s="70"/>
      <c r="H244" s="70"/>
      <c r="I244" s="290"/>
      <c r="J244" s="70"/>
      <c r="K244" s="70"/>
      <c r="L244" s="70"/>
      <c r="M244" s="70"/>
      <c r="N244" s="70"/>
      <c r="O244" s="291"/>
      <c r="P244" s="114"/>
      <c r="Q244" s="292"/>
      <c r="R244" s="292"/>
      <c r="S244" s="293"/>
      <c r="T244" s="298"/>
      <c r="U244" s="78"/>
      <c r="V244" s="295" t="str">
        <f t="shared" si="253"/>
        <v/>
      </c>
      <c r="W244" s="296"/>
      <c r="X244" s="291"/>
      <c r="Y244" s="291"/>
      <c r="Z244" s="297"/>
      <c r="AA244" s="437"/>
      <c r="AB244" s="73" t="s">
        <v>406</v>
      </c>
      <c r="AC244" s="74"/>
      <c r="AD244" s="73" t="s">
        <v>406</v>
      </c>
      <c r="AE244" s="74"/>
      <c r="AF244" s="437"/>
      <c r="AG244" s="9" t="str">
        <f t="shared" si="316"/>
        <v/>
      </c>
      <c r="AH244" s="15"/>
      <c r="AI244" s="75"/>
      <c r="AJ244" s="75"/>
      <c r="AK244" s="75"/>
      <c r="AL244" s="81"/>
      <c r="AM244" s="75"/>
      <c r="AN244" s="81"/>
      <c r="AO244" s="75"/>
      <c r="AP244" s="75"/>
      <c r="AQ244" s="75"/>
      <c r="AR244" s="75"/>
      <c r="AS244" s="75"/>
      <c r="AT244" s="75"/>
      <c r="AU244" s="75"/>
      <c r="AV244" s="75"/>
      <c r="AW244" s="75"/>
      <c r="AX244" s="76"/>
      <c r="AY244" s="77"/>
      <c r="AZ244" s="76"/>
      <c r="BA244" s="78"/>
      <c r="BB244" s="76" t="str">
        <f t="shared" ref="BB244:BB303" si="317">IF(AND(AZ244="未定",OR(V244="○",AB244="○",AD244="○")),"○","")</f>
        <v/>
      </c>
      <c r="BC244" s="76" t="str">
        <f t="shared" si="300"/>
        <v/>
      </c>
      <c r="BD244" s="76" t="str">
        <f t="shared" si="308"/>
        <v/>
      </c>
      <c r="BE244" s="1"/>
      <c r="BF244" s="173"/>
      <c r="BG244" s="115" t="s">
        <v>564</v>
      </c>
      <c r="BH244" s="173">
        <v>1</v>
      </c>
      <c r="BI244" s="173"/>
      <c r="BJ244" s="61"/>
      <c r="BK244" s="173"/>
      <c r="BL244" s="1"/>
      <c r="BM244" s="71"/>
      <c r="BN244" s="114"/>
      <c r="BO244" s="1"/>
      <c r="BP244" s="1"/>
    </row>
    <row r="245" spans="1:68" s="273" customFormat="1" ht="21" customHeight="1" x14ac:dyDescent="0.15">
      <c r="A245" s="380" t="s">
        <v>630</v>
      </c>
      <c r="B245" s="230"/>
      <c r="C245" s="505"/>
      <c r="D245" s="506"/>
      <c r="E245" s="88"/>
      <c r="F245" s="91"/>
      <c r="G245" s="90"/>
      <c r="H245" s="90"/>
      <c r="I245" s="243"/>
      <c r="J245" s="90"/>
      <c r="K245" s="88"/>
      <c r="L245" s="89"/>
      <c r="M245" s="89"/>
      <c r="N245" s="90"/>
      <c r="O245" s="245"/>
      <c r="P245" s="110"/>
      <c r="Q245" s="263"/>
      <c r="R245" s="230"/>
      <c r="S245" s="264"/>
      <c r="T245" s="265"/>
      <c r="U245" s="414"/>
      <c r="V245" s="266" t="str">
        <f t="shared" si="253"/>
        <v/>
      </c>
      <c r="W245" s="266"/>
      <c r="X245" s="266"/>
      <c r="Y245" s="266"/>
      <c r="Z245" s="267"/>
      <c r="AA245" s="38"/>
      <c r="AB245" s="92"/>
      <c r="AC245" s="93"/>
      <c r="AD245" s="92"/>
      <c r="AE245" s="93"/>
      <c r="AF245" s="28"/>
      <c r="AG245" s="9" t="str">
        <f t="shared" si="316"/>
        <v/>
      </c>
      <c r="AH245" s="15"/>
      <c r="AI245" s="94"/>
      <c r="AJ245" s="94"/>
      <c r="AK245" s="94"/>
      <c r="AL245" s="45"/>
      <c r="AM245" s="94"/>
      <c r="AN245" s="45"/>
      <c r="AO245" s="94"/>
      <c r="AP245" s="94"/>
      <c r="AQ245" s="94"/>
      <c r="AR245" s="94"/>
      <c r="AS245" s="94"/>
      <c r="AT245" s="94"/>
      <c r="AU245" s="94"/>
      <c r="AV245" s="94"/>
      <c r="AW245" s="94"/>
      <c r="AX245" s="95"/>
      <c r="AY245" s="507"/>
      <c r="AZ245" s="94"/>
      <c r="BA245" s="96"/>
      <c r="BB245" s="95"/>
      <c r="BC245" s="95"/>
      <c r="BD245" s="95"/>
      <c r="BE245" s="104"/>
      <c r="BF245" s="46"/>
      <c r="BG245" s="115"/>
      <c r="BH245" s="116"/>
      <c r="BI245" s="117"/>
      <c r="BJ245" s="61"/>
      <c r="BK245" s="116"/>
      <c r="BL245" s="104"/>
      <c r="BM245" s="83"/>
      <c r="BN245" s="110"/>
      <c r="BO245" s="104"/>
      <c r="BP245" s="104"/>
    </row>
    <row r="246" spans="1:68" s="274" customFormat="1" ht="54" customHeight="1" x14ac:dyDescent="0.15">
      <c r="A246" s="379">
        <v>203</v>
      </c>
      <c r="B246" s="226" t="s">
        <v>1484</v>
      </c>
      <c r="C246" s="229" t="s">
        <v>788</v>
      </c>
      <c r="D246" s="228" t="s">
        <v>520</v>
      </c>
      <c r="E246" s="59">
        <v>4.2119999999999997</v>
      </c>
      <c r="F246" s="59">
        <v>6.5</v>
      </c>
      <c r="G246" s="59">
        <v>6.5</v>
      </c>
      <c r="H246" s="59" t="s">
        <v>1083</v>
      </c>
      <c r="I246" s="238" t="s">
        <v>963</v>
      </c>
      <c r="J246" s="241" t="s">
        <v>1114</v>
      </c>
      <c r="K246" s="59">
        <v>4.2119999999999997</v>
      </c>
      <c r="L246" s="59">
        <v>4.2119999999999997</v>
      </c>
      <c r="M246" s="59">
        <f t="shared" ref="M246:M253" si="318">L246-K246</f>
        <v>0</v>
      </c>
      <c r="N246" s="62"/>
      <c r="O246" s="242" t="s">
        <v>960</v>
      </c>
      <c r="P246" s="241" t="s">
        <v>1539</v>
      </c>
      <c r="Q246" s="255"/>
      <c r="R246" s="255" t="s">
        <v>46</v>
      </c>
      <c r="S246" s="256" t="s">
        <v>295</v>
      </c>
      <c r="T246" s="257" t="s">
        <v>44</v>
      </c>
      <c r="U246" s="426">
        <v>215</v>
      </c>
      <c r="V246" s="258" t="str">
        <f t="shared" si="253"/>
        <v/>
      </c>
      <c r="W246" s="261"/>
      <c r="X246" s="227"/>
      <c r="Y246" s="227"/>
      <c r="Z246" s="260"/>
      <c r="AA246" s="437"/>
      <c r="AB246" s="435" t="s">
        <v>406</v>
      </c>
      <c r="AC246" s="436"/>
      <c r="AD246" s="435" t="s">
        <v>406</v>
      </c>
      <c r="AE246" s="436"/>
      <c r="AF246" s="437"/>
      <c r="AG246" s="9" t="str">
        <f t="shared" si="316"/>
        <v>研究振興局一般会計</v>
      </c>
      <c r="AH246" s="15"/>
      <c r="AI246" s="53" t="str">
        <f t="shared" ref="AI246:AI253" si="319">IF(OR(AJ246="○",AS246="○"),"○","－")</f>
        <v>－</v>
      </c>
      <c r="AJ246" s="53" t="str">
        <f t="shared" ref="AJ246:AJ253" si="320">IF(OR(AO246="○",AP246="○",AQ246="○",AT246="○",AV246="○"),"○","－")</f>
        <v>－</v>
      </c>
      <c r="AK246" s="53" t="str">
        <f t="shared" ref="AK246:AK253" si="321">IF(OR(AO246="○",AP246="○",AQ246="○"),"○","－")</f>
        <v>－</v>
      </c>
      <c r="AL246" s="81"/>
      <c r="AM246" s="46" t="str">
        <f t="shared" ref="AM246:AM253" si="322">IF(AB246="○","○","－")</f>
        <v>－</v>
      </c>
      <c r="AN246" s="81"/>
      <c r="AO246" s="46" t="str">
        <f t="shared" ref="AO246:AO253" si="323">IF(AY246=41730,"○","-")</f>
        <v>-</v>
      </c>
      <c r="AP246" s="46" t="str">
        <f t="shared" ref="AP246:AP253" si="324">IF(AZ246=42460,"○","-")</f>
        <v>-</v>
      </c>
      <c r="AQ246" s="46"/>
      <c r="AR246" s="46"/>
      <c r="AS246" s="46"/>
      <c r="AT246" s="46"/>
      <c r="AU246" s="46"/>
      <c r="AV246" s="46"/>
      <c r="AW246" s="46"/>
      <c r="AX246" s="173"/>
      <c r="AY246" s="10">
        <v>40634</v>
      </c>
      <c r="AZ246" s="173" t="s">
        <v>520</v>
      </c>
      <c r="BA246" s="426" t="str">
        <f t="shared" si="254"/>
        <v>未定</v>
      </c>
      <c r="BB246" s="173" t="str">
        <f t="shared" si="317"/>
        <v/>
      </c>
      <c r="BC246" s="173" t="str">
        <f t="shared" si="300"/>
        <v/>
      </c>
      <c r="BD246" s="173" t="str">
        <f t="shared" si="308"/>
        <v/>
      </c>
      <c r="BE246" s="1"/>
      <c r="BF246" s="173">
        <v>1</v>
      </c>
      <c r="BG246" s="115" t="s">
        <v>565</v>
      </c>
      <c r="BH246" s="173"/>
      <c r="BI246" s="118"/>
      <c r="BJ246" s="61"/>
      <c r="BK246" s="173"/>
      <c r="BL246" s="3"/>
      <c r="BM246" s="105"/>
      <c r="BN246" s="153"/>
      <c r="BO246" s="3"/>
      <c r="BP246" s="3"/>
    </row>
    <row r="247" spans="1:68" s="274" customFormat="1" ht="54" customHeight="1" x14ac:dyDescent="0.15">
      <c r="A247" s="379">
        <v>204</v>
      </c>
      <c r="B247" s="226" t="s">
        <v>281</v>
      </c>
      <c r="C247" s="229" t="s">
        <v>804</v>
      </c>
      <c r="D247" s="228" t="s">
        <v>520</v>
      </c>
      <c r="E247" s="59">
        <v>33.39</v>
      </c>
      <c r="F247" s="59">
        <v>33.39</v>
      </c>
      <c r="G247" s="59">
        <v>32.200000000000003</v>
      </c>
      <c r="H247" s="59" t="s">
        <v>1083</v>
      </c>
      <c r="I247" s="238" t="s">
        <v>963</v>
      </c>
      <c r="J247" s="241" t="s">
        <v>1115</v>
      </c>
      <c r="K247" s="59">
        <v>32.375999999999998</v>
      </c>
      <c r="L247" s="59">
        <v>32.323</v>
      </c>
      <c r="M247" s="59">
        <f t="shared" si="318"/>
        <v>-5.2999999999997272E-2</v>
      </c>
      <c r="N247" s="62"/>
      <c r="O247" s="242" t="s">
        <v>960</v>
      </c>
      <c r="P247" s="241" t="s">
        <v>1540</v>
      </c>
      <c r="Q247" s="255"/>
      <c r="R247" s="255" t="s">
        <v>46</v>
      </c>
      <c r="S247" s="256" t="s">
        <v>295</v>
      </c>
      <c r="T247" s="257" t="s">
        <v>57</v>
      </c>
      <c r="U247" s="426">
        <v>216</v>
      </c>
      <c r="V247" s="258" t="str">
        <f t="shared" si="253"/>
        <v/>
      </c>
      <c r="W247" s="261"/>
      <c r="X247" s="227"/>
      <c r="Y247" s="227"/>
      <c r="Z247" s="260"/>
      <c r="AA247" s="437"/>
      <c r="AB247" s="435" t="s">
        <v>406</v>
      </c>
      <c r="AC247" s="436"/>
      <c r="AD247" s="435" t="s">
        <v>406</v>
      </c>
      <c r="AE247" s="436"/>
      <c r="AF247" s="437"/>
      <c r="AG247" s="9" t="str">
        <f t="shared" si="316"/>
        <v>研究振興局一般会計</v>
      </c>
      <c r="AH247" s="15"/>
      <c r="AI247" s="53" t="str">
        <f t="shared" si="319"/>
        <v>－</v>
      </c>
      <c r="AJ247" s="53" t="str">
        <f t="shared" si="320"/>
        <v>－</v>
      </c>
      <c r="AK247" s="53" t="str">
        <f t="shared" si="321"/>
        <v>－</v>
      </c>
      <c r="AL247" s="81"/>
      <c r="AM247" s="46" t="str">
        <f t="shared" si="322"/>
        <v>－</v>
      </c>
      <c r="AN247" s="81"/>
      <c r="AO247" s="46" t="str">
        <f t="shared" si="323"/>
        <v>-</v>
      </c>
      <c r="AP247" s="46" t="str">
        <f t="shared" si="324"/>
        <v>-</v>
      </c>
      <c r="AQ247" s="46"/>
      <c r="AR247" s="46"/>
      <c r="AS247" s="46"/>
      <c r="AT247" s="46"/>
      <c r="AU247" s="46"/>
      <c r="AV247" s="46"/>
      <c r="AW247" s="46"/>
      <c r="AX247" s="173" t="s">
        <v>387</v>
      </c>
      <c r="AY247" s="10">
        <v>38078</v>
      </c>
      <c r="AZ247" s="173" t="s">
        <v>520</v>
      </c>
      <c r="BA247" s="426" t="str">
        <f t="shared" si="254"/>
        <v>未定</v>
      </c>
      <c r="BB247" s="173" t="str">
        <f t="shared" si="317"/>
        <v/>
      </c>
      <c r="BC247" s="173" t="str">
        <f t="shared" si="300"/>
        <v/>
      </c>
      <c r="BD247" s="173" t="str">
        <f t="shared" si="308"/>
        <v/>
      </c>
      <c r="BE247" s="1"/>
      <c r="BF247" s="173">
        <v>1</v>
      </c>
      <c r="BG247" s="115" t="s">
        <v>565</v>
      </c>
      <c r="BH247" s="173"/>
      <c r="BI247" s="118"/>
      <c r="BJ247" s="61"/>
      <c r="BK247" s="173"/>
      <c r="BL247" s="3"/>
      <c r="BM247" s="105"/>
      <c r="BN247" s="153"/>
      <c r="BO247" s="3"/>
      <c r="BP247" s="3"/>
    </row>
    <row r="248" spans="1:68" s="274" customFormat="1" ht="54" customHeight="1" x14ac:dyDescent="0.15">
      <c r="A248" s="379">
        <v>205</v>
      </c>
      <c r="B248" s="226" t="s">
        <v>119</v>
      </c>
      <c r="C248" s="229" t="s">
        <v>788</v>
      </c>
      <c r="D248" s="228" t="s">
        <v>520</v>
      </c>
      <c r="E248" s="59">
        <v>9.6850000000000005</v>
      </c>
      <c r="F248" s="59">
        <v>9.6850000000000005</v>
      </c>
      <c r="G248" s="59">
        <v>6.7</v>
      </c>
      <c r="H248" s="59" t="s">
        <v>1083</v>
      </c>
      <c r="I248" s="238" t="s">
        <v>963</v>
      </c>
      <c r="J248" s="241" t="s">
        <v>1113</v>
      </c>
      <c r="K248" s="59">
        <v>9.6850000000000005</v>
      </c>
      <c r="L248" s="59">
        <v>9.6850000000000005</v>
      </c>
      <c r="M248" s="59">
        <f t="shared" si="318"/>
        <v>0</v>
      </c>
      <c r="N248" s="62"/>
      <c r="O248" s="242" t="s">
        <v>960</v>
      </c>
      <c r="P248" s="241" t="s">
        <v>1089</v>
      </c>
      <c r="Q248" s="255"/>
      <c r="R248" s="255" t="s">
        <v>46</v>
      </c>
      <c r="S248" s="256" t="s">
        <v>295</v>
      </c>
      <c r="T248" s="257" t="s">
        <v>44</v>
      </c>
      <c r="U248" s="426">
        <v>217</v>
      </c>
      <c r="V248" s="258" t="str">
        <f t="shared" ref="V248:V312" si="325">IF(AI248="○","○","")</f>
        <v/>
      </c>
      <c r="W248" s="261"/>
      <c r="X248" s="227"/>
      <c r="Y248" s="227"/>
      <c r="Z248" s="260"/>
      <c r="AA248" s="437"/>
      <c r="AB248" s="435" t="s">
        <v>406</v>
      </c>
      <c r="AC248" s="436"/>
      <c r="AD248" s="435" t="s">
        <v>406</v>
      </c>
      <c r="AE248" s="436"/>
      <c r="AF248" s="437"/>
      <c r="AG248" s="9" t="str">
        <f t="shared" si="316"/>
        <v>研究振興局一般会計</v>
      </c>
      <c r="AH248" s="15"/>
      <c r="AI248" s="53" t="str">
        <f t="shared" si="319"/>
        <v>－</v>
      </c>
      <c r="AJ248" s="53" t="str">
        <f t="shared" si="320"/>
        <v>－</v>
      </c>
      <c r="AK248" s="53" t="str">
        <f t="shared" si="321"/>
        <v>－</v>
      </c>
      <c r="AL248" s="81"/>
      <c r="AM248" s="46" t="str">
        <f t="shared" si="322"/>
        <v>－</v>
      </c>
      <c r="AN248" s="81"/>
      <c r="AO248" s="46" t="str">
        <f t="shared" si="323"/>
        <v>-</v>
      </c>
      <c r="AP248" s="46" t="str">
        <f t="shared" si="324"/>
        <v>-</v>
      </c>
      <c r="AQ248" s="46"/>
      <c r="AR248" s="46"/>
      <c r="AS248" s="46"/>
      <c r="AT248" s="46"/>
      <c r="AU248" s="46"/>
      <c r="AV248" s="46"/>
      <c r="AW248" s="46"/>
      <c r="AX248" s="173"/>
      <c r="AY248" s="10">
        <v>40634</v>
      </c>
      <c r="AZ248" s="173" t="s">
        <v>520</v>
      </c>
      <c r="BA248" s="426" t="str">
        <f t="shared" si="254"/>
        <v>未定</v>
      </c>
      <c r="BB248" s="173" t="str">
        <f t="shared" si="317"/>
        <v/>
      </c>
      <c r="BC248" s="173" t="str">
        <f t="shared" si="300"/>
        <v/>
      </c>
      <c r="BD248" s="173" t="str">
        <f t="shared" si="308"/>
        <v/>
      </c>
      <c r="BE248" s="1"/>
      <c r="BF248" s="173">
        <v>1</v>
      </c>
      <c r="BG248" s="115" t="s">
        <v>565</v>
      </c>
      <c r="BH248" s="173"/>
      <c r="BI248" s="118"/>
      <c r="BJ248" s="61"/>
      <c r="BK248" s="173"/>
      <c r="BL248" s="3"/>
      <c r="BM248" s="105"/>
      <c r="BN248" s="153"/>
      <c r="BO248" s="3"/>
      <c r="BP248" s="3"/>
    </row>
    <row r="249" spans="1:68" s="274" customFormat="1" ht="54" customHeight="1" x14ac:dyDescent="0.15">
      <c r="A249" s="379">
        <v>206</v>
      </c>
      <c r="B249" s="226" t="s">
        <v>167</v>
      </c>
      <c r="C249" s="229" t="s">
        <v>796</v>
      </c>
      <c r="D249" s="228" t="s">
        <v>793</v>
      </c>
      <c r="E249" s="59">
        <v>0</v>
      </c>
      <c r="F249" s="59">
        <v>1087.953904</v>
      </c>
      <c r="G249" s="59">
        <v>1087.953904</v>
      </c>
      <c r="H249" s="59" t="s">
        <v>1083</v>
      </c>
      <c r="I249" s="238" t="s">
        <v>964</v>
      </c>
      <c r="J249" s="241" t="s">
        <v>1116</v>
      </c>
      <c r="K249" s="59">
        <v>0</v>
      </c>
      <c r="L249" s="59">
        <v>0</v>
      </c>
      <c r="M249" s="59">
        <f t="shared" si="318"/>
        <v>0</v>
      </c>
      <c r="N249" s="59"/>
      <c r="O249" s="242" t="s">
        <v>962</v>
      </c>
      <c r="P249" s="241" t="s">
        <v>1090</v>
      </c>
      <c r="Q249" s="255"/>
      <c r="R249" s="255" t="s">
        <v>46</v>
      </c>
      <c r="S249" s="256" t="s">
        <v>295</v>
      </c>
      <c r="T249" s="257" t="s">
        <v>57</v>
      </c>
      <c r="U249" s="426">
        <v>218</v>
      </c>
      <c r="V249" s="258" t="str">
        <f t="shared" si="325"/>
        <v/>
      </c>
      <c r="W249" s="261" t="s">
        <v>603</v>
      </c>
      <c r="X249" s="227"/>
      <c r="Y249" s="227" t="s">
        <v>387</v>
      </c>
      <c r="Z249" s="260"/>
      <c r="AA249" s="437"/>
      <c r="AB249" s="435" t="s">
        <v>407</v>
      </c>
      <c r="AC249" s="436" t="s">
        <v>410</v>
      </c>
      <c r="AD249" s="435"/>
      <c r="AE249" s="436"/>
      <c r="AF249" s="437"/>
      <c r="AG249" s="9" t="str">
        <f t="shared" si="316"/>
        <v>研究振興局一般会計</v>
      </c>
      <c r="AH249" s="15" t="s">
        <v>713</v>
      </c>
      <c r="AI249" s="53" t="str">
        <f t="shared" si="319"/>
        <v>－</v>
      </c>
      <c r="AJ249" s="53" t="s">
        <v>597</v>
      </c>
      <c r="AK249" s="53" t="s">
        <v>597</v>
      </c>
      <c r="AL249" s="81"/>
      <c r="AM249" s="46" t="str">
        <f t="shared" si="322"/>
        <v>○</v>
      </c>
      <c r="AN249" s="81"/>
      <c r="AO249" s="46" t="str">
        <f t="shared" si="323"/>
        <v>-</v>
      </c>
      <c r="AP249" s="46" t="str">
        <f t="shared" si="324"/>
        <v>-</v>
      </c>
      <c r="AQ249" s="46"/>
      <c r="AR249" s="46"/>
      <c r="AS249" s="46"/>
      <c r="AT249" s="46"/>
      <c r="AU249" s="46"/>
      <c r="AV249" s="46"/>
      <c r="AW249" s="46"/>
      <c r="AX249" s="173"/>
      <c r="AY249" s="10">
        <v>40269</v>
      </c>
      <c r="AZ249" s="508">
        <v>42094</v>
      </c>
      <c r="BA249" s="426">
        <f t="shared" si="254"/>
        <v>5</v>
      </c>
      <c r="BB249" s="173" t="str">
        <f t="shared" si="317"/>
        <v/>
      </c>
      <c r="BC249" s="173" t="str">
        <f t="shared" ref="BC249:BC256" si="326">IF(AND(AZ249="未定",AB249="○"),"○","")</f>
        <v/>
      </c>
      <c r="BD249" s="173" t="str">
        <f t="shared" si="308"/>
        <v/>
      </c>
      <c r="BE249" s="1"/>
      <c r="BF249" s="46">
        <v>1</v>
      </c>
      <c r="BG249" s="115" t="s">
        <v>565</v>
      </c>
      <c r="BH249" s="173"/>
      <c r="BI249" s="118"/>
      <c r="BJ249" s="61"/>
      <c r="BK249" s="173"/>
      <c r="BL249" s="3"/>
      <c r="BM249" s="105"/>
      <c r="BN249" s="111"/>
      <c r="BO249" s="3"/>
      <c r="BP249" s="3"/>
    </row>
    <row r="250" spans="1:68" s="274" customFormat="1" ht="60" customHeight="1" x14ac:dyDescent="0.15">
      <c r="A250" s="379">
        <v>207</v>
      </c>
      <c r="B250" s="226" t="s">
        <v>65</v>
      </c>
      <c r="C250" s="229" t="s">
        <v>821</v>
      </c>
      <c r="D250" s="228" t="s">
        <v>520</v>
      </c>
      <c r="E250" s="59">
        <v>227657.927</v>
      </c>
      <c r="F250" s="59">
        <v>228499.6</v>
      </c>
      <c r="G250" s="59">
        <v>228492</v>
      </c>
      <c r="H250" s="59" t="s">
        <v>1083</v>
      </c>
      <c r="I250" s="238" t="s">
        <v>963</v>
      </c>
      <c r="J250" s="241" t="s">
        <v>1118</v>
      </c>
      <c r="K250" s="59">
        <f>227289+41.006</f>
        <v>227330.00599999999</v>
      </c>
      <c r="L250" s="59">
        <v>242007.00599999999</v>
      </c>
      <c r="M250" s="59">
        <f t="shared" si="318"/>
        <v>14677</v>
      </c>
      <c r="N250" s="62"/>
      <c r="O250" s="242" t="s">
        <v>960</v>
      </c>
      <c r="P250" s="241" t="s">
        <v>1086</v>
      </c>
      <c r="Q250" s="255" t="s">
        <v>1574</v>
      </c>
      <c r="R250" s="255" t="s">
        <v>46</v>
      </c>
      <c r="S250" s="256" t="s">
        <v>295</v>
      </c>
      <c r="T250" s="257" t="s">
        <v>57</v>
      </c>
      <c r="U250" s="426">
        <v>219</v>
      </c>
      <c r="V250" s="258"/>
      <c r="W250" s="261" t="s">
        <v>693</v>
      </c>
      <c r="X250" s="227"/>
      <c r="Y250" s="227" t="s">
        <v>387</v>
      </c>
      <c r="Z250" s="260" t="s">
        <v>387</v>
      </c>
      <c r="AA250" s="437"/>
      <c r="AB250" s="435" t="s">
        <v>406</v>
      </c>
      <c r="AC250" s="436"/>
      <c r="AD250" s="435" t="s">
        <v>407</v>
      </c>
      <c r="AE250" s="436" t="s">
        <v>408</v>
      </c>
      <c r="AF250" s="437"/>
      <c r="AG250" s="9" t="str">
        <f t="shared" si="316"/>
        <v>研究振興局一般会計</v>
      </c>
      <c r="AH250" s="9" t="s">
        <v>706</v>
      </c>
      <c r="AI250" s="53" t="str">
        <f t="shared" si="319"/>
        <v>－</v>
      </c>
      <c r="AJ250" s="53" t="str">
        <f t="shared" si="320"/>
        <v>－</v>
      </c>
      <c r="AK250" s="53" t="str">
        <f t="shared" si="321"/>
        <v>－</v>
      </c>
      <c r="AL250" s="81"/>
      <c r="AM250" s="46" t="str">
        <f t="shared" si="322"/>
        <v>－</v>
      </c>
      <c r="AN250" s="81"/>
      <c r="AO250" s="46" t="str">
        <f t="shared" si="323"/>
        <v>-</v>
      </c>
      <c r="AP250" s="46" t="str">
        <f t="shared" si="324"/>
        <v>-</v>
      </c>
      <c r="AQ250" s="46"/>
      <c r="AR250" s="46"/>
      <c r="AS250" s="46"/>
      <c r="AT250" s="46"/>
      <c r="AU250" s="46"/>
      <c r="AV250" s="46"/>
      <c r="AW250" s="46"/>
      <c r="AX250" s="173" t="s">
        <v>387</v>
      </c>
      <c r="AY250" s="10">
        <v>23833</v>
      </c>
      <c r="AZ250" s="173" t="s">
        <v>520</v>
      </c>
      <c r="BA250" s="426" t="str">
        <f t="shared" si="254"/>
        <v>未定</v>
      </c>
      <c r="BB250" s="173" t="str">
        <f t="shared" si="317"/>
        <v>○</v>
      </c>
      <c r="BC250" s="173" t="str">
        <f t="shared" si="326"/>
        <v/>
      </c>
      <c r="BD250" s="173" t="str">
        <f t="shared" si="308"/>
        <v>○</v>
      </c>
      <c r="BE250" s="1"/>
      <c r="BF250" s="46">
        <v>1</v>
      </c>
      <c r="BG250" s="115" t="s">
        <v>565</v>
      </c>
      <c r="BH250" s="173"/>
      <c r="BI250" s="118"/>
      <c r="BJ250" s="61"/>
      <c r="BK250" s="173"/>
      <c r="BL250" s="3"/>
      <c r="BM250" s="105"/>
      <c r="BN250" s="153"/>
      <c r="BO250" s="3"/>
      <c r="BP250" s="3"/>
    </row>
    <row r="251" spans="1:68" s="274" customFormat="1" ht="54" customHeight="1" x14ac:dyDescent="0.15">
      <c r="A251" s="379">
        <v>208</v>
      </c>
      <c r="B251" s="226" t="s">
        <v>1485</v>
      </c>
      <c r="C251" s="229" t="s">
        <v>786</v>
      </c>
      <c r="D251" s="228" t="s">
        <v>520</v>
      </c>
      <c r="E251" s="59">
        <v>279.97399999999999</v>
      </c>
      <c r="F251" s="59">
        <v>279.97399999999999</v>
      </c>
      <c r="G251" s="59">
        <f>SUM(F251:F251)</f>
        <v>279.97399999999999</v>
      </c>
      <c r="H251" s="59" t="s">
        <v>1083</v>
      </c>
      <c r="I251" s="238" t="s">
        <v>963</v>
      </c>
      <c r="J251" s="241" t="s">
        <v>1111</v>
      </c>
      <c r="K251" s="59">
        <v>304.10000000000002</v>
      </c>
      <c r="L251" s="59">
        <v>312.55799999999999</v>
      </c>
      <c r="M251" s="59">
        <f t="shared" si="318"/>
        <v>8.45799999999997</v>
      </c>
      <c r="N251" s="62"/>
      <c r="O251" s="242" t="s">
        <v>960</v>
      </c>
      <c r="P251" s="241" t="s">
        <v>1091</v>
      </c>
      <c r="Q251" s="255"/>
      <c r="R251" s="255" t="s">
        <v>46</v>
      </c>
      <c r="S251" s="256" t="s">
        <v>295</v>
      </c>
      <c r="T251" s="257" t="s">
        <v>57</v>
      </c>
      <c r="U251" s="426">
        <v>220</v>
      </c>
      <c r="V251" s="258" t="str">
        <f t="shared" si="325"/>
        <v/>
      </c>
      <c r="W251" s="261"/>
      <c r="X251" s="227"/>
      <c r="Y251" s="227" t="s">
        <v>387</v>
      </c>
      <c r="Z251" s="260"/>
      <c r="AA251" s="437"/>
      <c r="AB251" s="435" t="s">
        <v>406</v>
      </c>
      <c r="AC251" s="436"/>
      <c r="AD251" s="435" t="s">
        <v>406</v>
      </c>
      <c r="AE251" s="436"/>
      <c r="AF251" s="437"/>
      <c r="AG251" s="9" t="str">
        <f t="shared" si="316"/>
        <v>研究振興局一般会計</v>
      </c>
      <c r="AH251" s="15"/>
      <c r="AI251" s="53" t="str">
        <f t="shared" si="319"/>
        <v>－</v>
      </c>
      <c r="AJ251" s="53" t="str">
        <f t="shared" si="320"/>
        <v>－</v>
      </c>
      <c r="AK251" s="53" t="str">
        <f t="shared" si="321"/>
        <v>－</v>
      </c>
      <c r="AL251" s="81"/>
      <c r="AM251" s="46" t="str">
        <f t="shared" si="322"/>
        <v>－</v>
      </c>
      <c r="AN251" s="81"/>
      <c r="AO251" s="46" t="str">
        <f t="shared" si="323"/>
        <v>-</v>
      </c>
      <c r="AP251" s="46" t="str">
        <f t="shared" si="324"/>
        <v>-</v>
      </c>
      <c r="AQ251" s="46"/>
      <c r="AR251" s="46"/>
      <c r="AS251" s="46"/>
      <c r="AT251" s="46"/>
      <c r="AU251" s="46"/>
      <c r="AV251" s="46"/>
      <c r="AW251" s="46"/>
      <c r="AX251" s="173" t="s">
        <v>387</v>
      </c>
      <c r="AY251" s="10">
        <v>39539</v>
      </c>
      <c r="AZ251" s="173" t="s">
        <v>520</v>
      </c>
      <c r="BA251" s="426" t="str">
        <f t="shared" ref="BA251:BA312" si="327">IF(AZ251="未定","未定",YEARFRAC(AY251,AZ251,3))</f>
        <v>未定</v>
      </c>
      <c r="BB251" s="173" t="str">
        <f t="shared" si="317"/>
        <v/>
      </c>
      <c r="BC251" s="173" t="str">
        <f t="shared" si="326"/>
        <v/>
      </c>
      <c r="BD251" s="173" t="str">
        <f t="shared" si="308"/>
        <v/>
      </c>
      <c r="BE251" s="1"/>
      <c r="BF251" s="173">
        <v>1</v>
      </c>
      <c r="BG251" s="115" t="s">
        <v>565</v>
      </c>
      <c r="BH251" s="173"/>
      <c r="BI251" s="118"/>
      <c r="BJ251" s="61"/>
      <c r="BK251" s="173"/>
      <c r="BL251" s="3"/>
      <c r="BM251" s="105"/>
      <c r="BN251" s="153"/>
      <c r="BO251" s="3"/>
      <c r="BP251" s="3"/>
    </row>
    <row r="252" spans="1:68" s="274" customFormat="1" ht="54" customHeight="1" x14ac:dyDescent="0.15">
      <c r="A252" s="379">
        <v>209</v>
      </c>
      <c r="B252" s="226" t="s">
        <v>587</v>
      </c>
      <c r="C252" s="229" t="s">
        <v>787</v>
      </c>
      <c r="D252" s="228" t="s">
        <v>860</v>
      </c>
      <c r="E252" s="59">
        <v>6409.9620000000004</v>
      </c>
      <c r="F252" s="59">
        <v>6543.9620000000004</v>
      </c>
      <c r="G252" s="59">
        <v>6537.7</v>
      </c>
      <c r="H252" s="59" t="s">
        <v>1083</v>
      </c>
      <c r="I252" s="238" t="s">
        <v>963</v>
      </c>
      <c r="J252" s="241" t="s">
        <v>1111</v>
      </c>
      <c r="K252" s="59">
        <f>6200+9.067</f>
        <v>6209.067</v>
      </c>
      <c r="L252" s="59">
        <v>6209.067</v>
      </c>
      <c r="M252" s="59">
        <f>L252-K252</f>
        <v>0</v>
      </c>
      <c r="N252" s="62"/>
      <c r="O252" s="242" t="s">
        <v>960</v>
      </c>
      <c r="P252" s="241" t="s">
        <v>1092</v>
      </c>
      <c r="Q252" s="255"/>
      <c r="R252" s="255" t="s">
        <v>46</v>
      </c>
      <c r="S252" s="256" t="s">
        <v>295</v>
      </c>
      <c r="T252" s="257" t="s">
        <v>18</v>
      </c>
      <c r="U252" s="413">
        <v>221</v>
      </c>
      <c r="V252" s="258"/>
      <c r="W252" s="261" t="s">
        <v>693</v>
      </c>
      <c r="X252" s="227"/>
      <c r="Y252" s="227" t="s">
        <v>387</v>
      </c>
      <c r="Z252" s="260"/>
      <c r="AA252" s="437"/>
      <c r="AB252" s="435"/>
      <c r="AC252" s="436"/>
      <c r="AD252" s="435" t="s">
        <v>407</v>
      </c>
      <c r="AE252" s="436" t="s">
        <v>409</v>
      </c>
      <c r="AF252" s="437"/>
      <c r="AG252" s="9" t="str">
        <f t="shared" si="316"/>
        <v>研究振興局一般会計</v>
      </c>
      <c r="AH252" s="9" t="s">
        <v>706</v>
      </c>
      <c r="AI252" s="53" t="str">
        <f t="shared" si="319"/>
        <v>－</v>
      </c>
      <c r="AJ252" s="53" t="str">
        <f t="shared" si="320"/>
        <v>－</v>
      </c>
      <c r="AK252" s="53" t="str">
        <f t="shared" si="321"/>
        <v>－</v>
      </c>
      <c r="AL252" s="81"/>
      <c r="AM252" s="46" t="str">
        <f t="shared" si="322"/>
        <v>－</v>
      </c>
      <c r="AN252" s="81"/>
      <c r="AO252" s="46" t="str">
        <f t="shared" si="323"/>
        <v>-</v>
      </c>
      <c r="AP252" s="46" t="str">
        <f t="shared" si="324"/>
        <v>-</v>
      </c>
      <c r="AQ252" s="46"/>
      <c r="AR252" s="46"/>
      <c r="AS252" s="46"/>
      <c r="AT252" s="46"/>
      <c r="AU252" s="46"/>
      <c r="AV252" s="46"/>
      <c r="AW252" s="46"/>
      <c r="AX252" s="173"/>
      <c r="AY252" s="10">
        <v>41365</v>
      </c>
      <c r="AZ252" s="508">
        <v>45016</v>
      </c>
      <c r="BA252" s="426">
        <f t="shared" si="327"/>
        <v>10.002739726027396</v>
      </c>
      <c r="BB252" s="173" t="str">
        <f t="shared" si="317"/>
        <v/>
      </c>
      <c r="BC252" s="173" t="str">
        <f t="shared" si="326"/>
        <v/>
      </c>
      <c r="BD252" s="173" t="str">
        <f t="shared" si="308"/>
        <v/>
      </c>
      <c r="BE252" s="1"/>
      <c r="BF252" s="46">
        <v>1</v>
      </c>
      <c r="BG252" s="115" t="s">
        <v>565</v>
      </c>
      <c r="BH252" s="173"/>
      <c r="BI252" s="118"/>
      <c r="BJ252" s="61"/>
      <c r="BK252" s="173"/>
      <c r="BL252" s="3"/>
      <c r="BM252" s="105"/>
      <c r="BN252" s="153"/>
      <c r="BO252" s="3"/>
      <c r="BP252" s="3"/>
    </row>
    <row r="253" spans="1:68" s="274" customFormat="1" ht="54" customHeight="1" x14ac:dyDescent="0.15">
      <c r="A253" s="379">
        <v>210</v>
      </c>
      <c r="B253" s="226" t="s">
        <v>1486</v>
      </c>
      <c r="C253" s="229" t="s">
        <v>822</v>
      </c>
      <c r="D253" s="228" t="s">
        <v>520</v>
      </c>
      <c r="E253" s="59">
        <v>402.78</v>
      </c>
      <c r="F253" s="59">
        <v>402.78</v>
      </c>
      <c r="G253" s="59">
        <v>392.6</v>
      </c>
      <c r="H253" s="59" t="s">
        <v>1083</v>
      </c>
      <c r="I253" s="238" t="s">
        <v>650</v>
      </c>
      <c r="J253" s="241" t="s">
        <v>1119</v>
      </c>
      <c r="K253" s="59">
        <v>435.32799999999997</v>
      </c>
      <c r="L253" s="59">
        <v>442.12900000000002</v>
      </c>
      <c r="M253" s="59">
        <f t="shared" si="318"/>
        <v>6.8010000000000446</v>
      </c>
      <c r="N253" s="62"/>
      <c r="O253" s="242" t="s">
        <v>650</v>
      </c>
      <c r="P253" s="241" t="s">
        <v>1095</v>
      </c>
      <c r="Q253" s="255" t="s">
        <v>1575</v>
      </c>
      <c r="R253" s="255" t="s">
        <v>241</v>
      </c>
      <c r="S253" s="256" t="s">
        <v>295</v>
      </c>
      <c r="T253" s="257" t="s">
        <v>189</v>
      </c>
      <c r="U253" s="426">
        <v>222</v>
      </c>
      <c r="V253" s="258" t="str">
        <f t="shared" si="325"/>
        <v/>
      </c>
      <c r="W253" s="261"/>
      <c r="X253" s="227"/>
      <c r="Y253" s="227"/>
      <c r="Z253" s="260"/>
      <c r="AA253" s="437"/>
      <c r="AB253" s="435" t="s">
        <v>406</v>
      </c>
      <c r="AC253" s="436"/>
      <c r="AD253" s="435" t="s">
        <v>406</v>
      </c>
      <c r="AE253" s="436"/>
      <c r="AF253" s="437"/>
      <c r="AG253" s="9" t="str">
        <f t="shared" si="316"/>
        <v>日本学士院一般会計</v>
      </c>
      <c r="AH253" s="15"/>
      <c r="AI253" s="53" t="str">
        <f t="shared" si="319"/>
        <v>－</v>
      </c>
      <c r="AJ253" s="53" t="str">
        <f t="shared" si="320"/>
        <v>－</v>
      </c>
      <c r="AK253" s="53" t="str">
        <f t="shared" si="321"/>
        <v>－</v>
      </c>
      <c r="AL253" s="81"/>
      <c r="AM253" s="46" t="str">
        <f t="shared" si="322"/>
        <v>－</v>
      </c>
      <c r="AN253" s="81"/>
      <c r="AO253" s="46" t="str">
        <f t="shared" si="323"/>
        <v>-</v>
      </c>
      <c r="AP253" s="46" t="str">
        <f t="shared" si="324"/>
        <v>-</v>
      </c>
      <c r="AQ253" s="46"/>
      <c r="AR253" s="46"/>
      <c r="AS253" s="46"/>
      <c r="AT253" s="46"/>
      <c r="AU253" s="46"/>
      <c r="AV253" s="46"/>
      <c r="AW253" s="46"/>
      <c r="AX253" s="173" t="s">
        <v>387</v>
      </c>
      <c r="AY253" s="10">
        <v>20546</v>
      </c>
      <c r="AZ253" s="173" t="s">
        <v>520</v>
      </c>
      <c r="BA253" s="426" t="str">
        <f t="shared" si="327"/>
        <v>未定</v>
      </c>
      <c r="BB253" s="173" t="str">
        <f t="shared" si="317"/>
        <v/>
      </c>
      <c r="BC253" s="173" t="str">
        <f t="shared" si="326"/>
        <v/>
      </c>
      <c r="BD253" s="173" t="str">
        <f t="shared" si="308"/>
        <v/>
      </c>
      <c r="BE253" s="1"/>
      <c r="BF253" s="173">
        <v>1</v>
      </c>
      <c r="BG253" s="115" t="s">
        <v>565</v>
      </c>
      <c r="BH253" s="173"/>
      <c r="BI253" s="118"/>
      <c r="BJ253" s="61"/>
      <c r="BK253" s="173"/>
      <c r="BL253" s="3"/>
      <c r="BM253" s="105"/>
      <c r="BN253" s="111"/>
      <c r="BO253" s="3"/>
      <c r="BP253" s="3"/>
    </row>
    <row r="254" spans="1:68" s="274" customFormat="1" ht="54" customHeight="1" x14ac:dyDescent="0.15">
      <c r="A254" s="383"/>
      <c r="B254" s="289" t="s">
        <v>1629</v>
      </c>
      <c r="C254" s="287"/>
      <c r="D254" s="288"/>
      <c r="E254" s="70"/>
      <c r="F254" s="79"/>
      <c r="G254" s="79"/>
      <c r="H254" s="79"/>
      <c r="I254" s="290"/>
      <c r="J254" s="70"/>
      <c r="K254" s="70"/>
      <c r="L254" s="70"/>
      <c r="M254" s="70"/>
      <c r="N254" s="70"/>
      <c r="O254" s="291"/>
      <c r="P254" s="114"/>
      <c r="Q254" s="292"/>
      <c r="R254" s="292"/>
      <c r="S254" s="293"/>
      <c r="T254" s="298"/>
      <c r="U254" s="78"/>
      <c r="V254" s="295" t="str">
        <f t="shared" si="325"/>
        <v/>
      </c>
      <c r="W254" s="296"/>
      <c r="X254" s="291"/>
      <c r="Y254" s="291"/>
      <c r="Z254" s="297"/>
      <c r="AA254" s="437"/>
      <c r="AB254" s="73" t="s">
        <v>406</v>
      </c>
      <c r="AC254" s="74"/>
      <c r="AD254" s="73" t="s">
        <v>406</v>
      </c>
      <c r="AE254" s="74"/>
      <c r="AF254" s="437"/>
      <c r="AG254" s="9" t="str">
        <f t="shared" si="316"/>
        <v/>
      </c>
      <c r="AH254" s="15"/>
      <c r="AI254" s="75"/>
      <c r="AJ254" s="75"/>
      <c r="AK254" s="75"/>
      <c r="AL254" s="81"/>
      <c r="AM254" s="75"/>
      <c r="AN254" s="81"/>
      <c r="AO254" s="75"/>
      <c r="AP254" s="75"/>
      <c r="AQ254" s="75"/>
      <c r="AR254" s="75"/>
      <c r="AS254" s="75"/>
      <c r="AT254" s="75"/>
      <c r="AU254" s="75"/>
      <c r="AV254" s="75"/>
      <c r="AW254" s="75"/>
      <c r="AX254" s="76"/>
      <c r="AY254" s="77"/>
      <c r="AZ254" s="76"/>
      <c r="BA254" s="78"/>
      <c r="BB254" s="76" t="str">
        <f t="shared" si="317"/>
        <v/>
      </c>
      <c r="BC254" s="76" t="str">
        <f t="shared" si="326"/>
        <v/>
      </c>
      <c r="BD254" s="76" t="str">
        <f t="shared" si="308"/>
        <v/>
      </c>
      <c r="BE254" s="1"/>
      <c r="BF254" s="173"/>
      <c r="BG254" s="115" t="s">
        <v>565</v>
      </c>
      <c r="BH254" s="173">
        <v>1</v>
      </c>
      <c r="BI254" s="173"/>
      <c r="BJ254" s="61"/>
      <c r="BK254" s="173"/>
      <c r="BL254" s="1"/>
      <c r="BM254" s="71"/>
      <c r="BN254" s="114"/>
      <c r="BO254" s="1"/>
      <c r="BP254" s="1"/>
    </row>
    <row r="255" spans="1:68" s="274" customFormat="1" ht="54" customHeight="1" x14ac:dyDescent="0.15">
      <c r="A255" s="384"/>
      <c r="B255" s="289" t="s">
        <v>1630</v>
      </c>
      <c r="C255" s="287"/>
      <c r="D255" s="288"/>
      <c r="E255" s="70"/>
      <c r="F255" s="79"/>
      <c r="G255" s="79"/>
      <c r="H255" s="79"/>
      <c r="I255" s="290"/>
      <c r="J255" s="70"/>
      <c r="K255" s="70"/>
      <c r="L255" s="70"/>
      <c r="M255" s="70"/>
      <c r="N255" s="70"/>
      <c r="O255" s="299"/>
      <c r="P255" s="114"/>
      <c r="Q255" s="292"/>
      <c r="R255" s="292"/>
      <c r="S255" s="293"/>
      <c r="T255" s="298"/>
      <c r="U255" s="417"/>
      <c r="V255" s="295" t="str">
        <f t="shared" si="325"/>
        <v/>
      </c>
      <c r="W255" s="296"/>
      <c r="X255" s="291"/>
      <c r="Y255" s="291"/>
      <c r="Z255" s="297"/>
      <c r="AA255" s="437"/>
      <c r="AB255" s="73" t="s">
        <v>406</v>
      </c>
      <c r="AC255" s="74"/>
      <c r="AD255" s="73" t="s">
        <v>406</v>
      </c>
      <c r="AE255" s="74"/>
      <c r="AF255" s="437"/>
      <c r="AG255" s="9" t="str">
        <f t="shared" si="316"/>
        <v/>
      </c>
      <c r="AH255" s="15"/>
      <c r="AI255" s="75"/>
      <c r="AJ255" s="75"/>
      <c r="AK255" s="75"/>
      <c r="AL255" s="81"/>
      <c r="AM255" s="75"/>
      <c r="AN255" s="81"/>
      <c r="AO255" s="75"/>
      <c r="AP255" s="75"/>
      <c r="AQ255" s="75"/>
      <c r="AR255" s="75"/>
      <c r="AS255" s="75"/>
      <c r="AT255" s="75"/>
      <c r="AU255" s="75"/>
      <c r="AV255" s="75"/>
      <c r="AW255" s="75"/>
      <c r="AX255" s="76"/>
      <c r="AY255" s="77"/>
      <c r="AZ255" s="76"/>
      <c r="BA255" s="78"/>
      <c r="BB255" s="76" t="str">
        <f t="shared" si="317"/>
        <v/>
      </c>
      <c r="BC255" s="76" t="str">
        <f t="shared" si="326"/>
        <v/>
      </c>
      <c r="BD255" s="76" t="str">
        <f t="shared" si="308"/>
        <v/>
      </c>
      <c r="BE255" s="1"/>
      <c r="BF255" s="173"/>
      <c r="BG255" s="115" t="s">
        <v>565</v>
      </c>
      <c r="BH255" s="173">
        <v>1</v>
      </c>
      <c r="BI255" s="173"/>
      <c r="BJ255" s="61"/>
      <c r="BK255" s="173"/>
      <c r="BL255" s="1"/>
      <c r="BM255" s="80"/>
      <c r="BN255" s="114"/>
      <c r="BO255" s="1"/>
      <c r="BP255" s="1"/>
    </row>
    <row r="256" spans="1:68" s="274" customFormat="1" ht="54" customHeight="1" x14ac:dyDescent="0.15">
      <c r="A256" s="383"/>
      <c r="B256" s="289" t="s">
        <v>1450</v>
      </c>
      <c r="C256" s="287"/>
      <c r="D256" s="288"/>
      <c r="E256" s="70"/>
      <c r="F256" s="70"/>
      <c r="G256" s="70"/>
      <c r="H256" s="70"/>
      <c r="I256" s="290"/>
      <c r="J256" s="70"/>
      <c r="K256" s="70"/>
      <c r="L256" s="70"/>
      <c r="M256" s="70"/>
      <c r="N256" s="70"/>
      <c r="O256" s="291"/>
      <c r="P256" s="114"/>
      <c r="Q256" s="292"/>
      <c r="R256" s="292"/>
      <c r="S256" s="293"/>
      <c r="T256" s="298"/>
      <c r="U256" s="78"/>
      <c r="V256" s="295" t="str">
        <f t="shared" si="325"/>
        <v/>
      </c>
      <c r="W256" s="296"/>
      <c r="X256" s="291"/>
      <c r="Y256" s="291"/>
      <c r="Z256" s="297"/>
      <c r="AA256" s="437"/>
      <c r="AB256" s="73" t="s">
        <v>406</v>
      </c>
      <c r="AC256" s="74"/>
      <c r="AD256" s="73" t="s">
        <v>406</v>
      </c>
      <c r="AE256" s="74"/>
      <c r="AF256" s="437"/>
      <c r="AG256" s="9" t="str">
        <f t="shared" si="316"/>
        <v/>
      </c>
      <c r="AH256" s="15"/>
      <c r="AI256" s="75"/>
      <c r="AJ256" s="75"/>
      <c r="AK256" s="75"/>
      <c r="AL256" s="81"/>
      <c r="AM256" s="75"/>
      <c r="AN256" s="81"/>
      <c r="AO256" s="75"/>
      <c r="AP256" s="75"/>
      <c r="AQ256" s="75"/>
      <c r="AR256" s="75"/>
      <c r="AS256" s="75"/>
      <c r="AT256" s="75"/>
      <c r="AU256" s="75"/>
      <c r="AV256" s="75"/>
      <c r="AW256" s="75"/>
      <c r="AX256" s="76"/>
      <c r="AY256" s="77"/>
      <c r="AZ256" s="76"/>
      <c r="BA256" s="78"/>
      <c r="BB256" s="76" t="str">
        <f t="shared" si="317"/>
        <v/>
      </c>
      <c r="BC256" s="76" t="str">
        <f t="shared" si="326"/>
        <v/>
      </c>
      <c r="BD256" s="76" t="str">
        <f t="shared" si="308"/>
        <v/>
      </c>
      <c r="BE256" s="1"/>
      <c r="BF256" s="173"/>
      <c r="BG256" s="115" t="s">
        <v>565</v>
      </c>
      <c r="BH256" s="173">
        <v>1</v>
      </c>
      <c r="BI256" s="173"/>
      <c r="BJ256" s="61"/>
      <c r="BK256" s="173"/>
      <c r="BL256" s="1"/>
      <c r="BM256" s="71"/>
      <c r="BN256" s="114"/>
      <c r="BO256" s="1"/>
      <c r="BP256" s="1"/>
    </row>
    <row r="257" spans="1:68" s="274" customFormat="1" ht="54" customHeight="1" x14ac:dyDescent="0.15">
      <c r="A257" s="383"/>
      <c r="B257" s="289" t="s">
        <v>1446</v>
      </c>
      <c r="C257" s="287"/>
      <c r="D257" s="288"/>
      <c r="E257" s="70"/>
      <c r="F257" s="70"/>
      <c r="G257" s="70"/>
      <c r="H257" s="70"/>
      <c r="I257" s="290"/>
      <c r="J257" s="70"/>
      <c r="K257" s="70"/>
      <c r="L257" s="70"/>
      <c r="M257" s="70"/>
      <c r="N257" s="70"/>
      <c r="O257" s="291"/>
      <c r="P257" s="114"/>
      <c r="Q257" s="292"/>
      <c r="R257" s="292"/>
      <c r="S257" s="293"/>
      <c r="T257" s="298"/>
      <c r="U257" s="78"/>
      <c r="V257" s="295"/>
      <c r="W257" s="296"/>
      <c r="X257" s="291"/>
      <c r="Y257" s="291"/>
      <c r="Z257" s="297"/>
      <c r="AA257" s="437"/>
      <c r="AB257" s="73"/>
      <c r="AC257" s="74"/>
      <c r="AD257" s="73"/>
      <c r="AE257" s="74"/>
      <c r="AF257" s="437"/>
      <c r="AG257" s="9"/>
      <c r="AH257" s="15"/>
      <c r="AI257" s="75"/>
      <c r="AJ257" s="75"/>
      <c r="AK257" s="75"/>
      <c r="AL257" s="81"/>
      <c r="AM257" s="75"/>
      <c r="AN257" s="81"/>
      <c r="AO257" s="75"/>
      <c r="AP257" s="75"/>
      <c r="AQ257" s="75"/>
      <c r="AR257" s="75"/>
      <c r="AS257" s="75"/>
      <c r="AT257" s="75"/>
      <c r="AU257" s="75"/>
      <c r="AV257" s="75"/>
      <c r="AW257" s="75"/>
      <c r="AX257" s="76"/>
      <c r="AY257" s="77"/>
      <c r="AZ257" s="76"/>
      <c r="BA257" s="78"/>
      <c r="BB257" s="76" t="str">
        <f t="shared" si="317"/>
        <v/>
      </c>
      <c r="BC257" s="76"/>
      <c r="BD257" s="76" t="str">
        <f t="shared" si="308"/>
        <v/>
      </c>
      <c r="BE257" s="1"/>
      <c r="BF257" s="173"/>
      <c r="BG257" s="115" t="s">
        <v>565</v>
      </c>
      <c r="BH257" s="173">
        <v>1</v>
      </c>
      <c r="BI257" s="173"/>
      <c r="BJ257" s="61"/>
      <c r="BK257" s="173"/>
      <c r="BL257" s="1"/>
      <c r="BM257" s="71"/>
      <c r="BN257" s="114"/>
      <c r="BO257" s="1"/>
      <c r="BP257" s="1"/>
    </row>
    <row r="258" spans="1:68" s="274" customFormat="1" ht="54" customHeight="1" x14ac:dyDescent="0.15">
      <c r="A258" s="383"/>
      <c r="B258" s="289" t="s">
        <v>1449</v>
      </c>
      <c r="C258" s="287"/>
      <c r="D258" s="288"/>
      <c r="E258" s="70"/>
      <c r="F258" s="70"/>
      <c r="G258" s="70"/>
      <c r="H258" s="70"/>
      <c r="I258" s="290"/>
      <c r="J258" s="70"/>
      <c r="K258" s="70"/>
      <c r="L258" s="70"/>
      <c r="M258" s="70"/>
      <c r="N258" s="70"/>
      <c r="O258" s="291"/>
      <c r="P258" s="114"/>
      <c r="Q258" s="292"/>
      <c r="R258" s="292"/>
      <c r="S258" s="293"/>
      <c r="T258" s="298"/>
      <c r="U258" s="78"/>
      <c r="V258" s="295" t="str">
        <f>IF(AI258="○","○","")</f>
        <v/>
      </c>
      <c r="W258" s="296"/>
      <c r="X258" s="291"/>
      <c r="Y258" s="291"/>
      <c r="Z258" s="297"/>
      <c r="AA258" s="437"/>
      <c r="AB258" s="73" t="s">
        <v>406</v>
      </c>
      <c r="AC258" s="74"/>
      <c r="AD258" s="73" t="s">
        <v>406</v>
      </c>
      <c r="AE258" s="74"/>
      <c r="AF258" s="437"/>
      <c r="AG258" s="9" t="str">
        <f t="shared" ref="AG258:AG298" si="328">R258&amp;S258</f>
        <v/>
      </c>
      <c r="AH258" s="15"/>
      <c r="AI258" s="75"/>
      <c r="AJ258" s="75"/>
      <c r="AK258" s="75"/>
      <c r="AL258" s="81"/>
      <c r="AM258" s="75"/>
      <c r="AN258" s="81"/>
      <c r="AO258" s="75"/>
      <c r="AP258" s="75"/>
      <c r="AQ258" s="75"/>
      <c r="AR258" s="75"/>
      <c r="AS258" s="75"/>
      <c r="AT258" s="75"/>
      <c r="AU258" s="75"/>
      <c r="AV258" s="75"/>
      <c r="AW258" s="75"/>
      <c r="AX258" s="76"/>
      <c r="AY258" s="77"/>
      <c r="AZ258" s="76"/>
      <c r="BA258" s="78"/>
      <c r="BB258" s="76" t="str">
        <f t="shared" si="317"/>
        <v/>
      </c>
      <c r="BC258" s="76" t="str">
        <f t="shared" ref="BC258:BC288" si="329">IF(AND(AZ258="未定",AB258="○"),"○","")</f>
        <v/>
      </c>
      <c r="BD258" s="76" t="str">
        <f t="shared" si="308"/>
        <v/>
      </c>
      <c r="BE258" s="1"/>
      <c r="BF258" s="173"/>
      <c r="BG258" s="115" t="s">
        <v>565</v>
      </c>
      <c r="BH258" s="173">
        <v>1</v>
      </c>
      <c r="BI258" s="173"/>
      <c r="BJ258" s="61"/>
      <c r="BK258" s="173"/>
      <c r="BL258" s="1"/>
      <c r="BM258" s="71"/>
      <c r="BN258" s="114"/>
      <c r="BO258" s="1"/>
      <c r="BP258" s="1"/>
    </row>
    <row r="259" spans="1:68" s="274" customFormat="1" ht="54" customHeight="1" x14ac:dyDescent="0.15">
      <c r="A259" s="383"/>
      <c r="B259" s="289" t="s">
        <v>1451</v>
      </c>
      <c r="C259" s="287"/>
      <c r="D259" s="288"/>
      <c r="E259" s="70"/>
      <c r="F259" s="70"/>
      <c r="G259" s="70"/>
      <c r="H259" s="70"/>
      <c r="I259" s="290"/>
      <c r="J259" s="70"/>
      <c r="K259" s="70"/>
      <c r="L259" s="70"/>
      <c r="M259" s="70"/>
      <c r="N259" s="70"/>
      <c r="O259" s="291"/>
      <c r="P259" s="114"/>
      <c r="Q259" s="292"/>
      <c r="R259" s="292"/>
      <c r="S259" s="293"/>
      <c r="T259" s="298"/>
      <c r="U259" s="78"/>
      <c r="V259" s="295" t="str">
        <f t="shared" si="325"/>
        <v/>
      </c>
      <c r="W259" s="296"/>
      <c r="X259" s="291"/>
      <c r="Y259" s="291"/>
      <c r="Z259" s="297"/>
      <c r="AA259" s="437"/>
      <c r="AB259" s="73" t="s">
        <v>406</v>
      </c>
      <c r="AC259" s="74"/>
      <c r="AD259" s="73" t="s">
        <v>406</v>
      </c>
      <c r="AE259" s="74"/>
      <c r="AF259" s="437"/>
      <c r="AG259" s="9" t="str">
        <f t="shared" si="328"/>
        <v/>
      </c>
      <c r="AH259" s="15"/>
      <c r="AI259" s="75"/>
      <c r="AJ259" s="75"/>
      <c r="AK259" s="75"/>
      <c r="AL259" s="81"/>
      <c r="AM259" s="75"/>
      <c r="AN259" s="81"/>
      <c r="AO259" s="75"/>
      <c r="AP259" s="75"/>
      <c r="AQ259" s="75"/>
      <c r="AR259" s="75"/>
      <c r="AS259" s="75"/>
      <c r="AT259" s="75"/>
      <c r="AU259" s="75"/>
      <c r="AV259" s="75"/>
      <c r="AW259" s="75"/>
      <c r="AX259" s="76"/>
      <c r="AY259" s="77"/>
      <c r="AZ259" s="76"/>
      <c r="BA259" s="78"/>
      <c r="BB259" s="76" t="str">
        <f t="shared" si="317"/>
        <v/>
      </c>
      <c r="BC259" s="76" t="str">
        <f t="shared" si="329"/>
        <v/>
      </c>
      <c r="BD259" s="76" t="str">
        <f t="shared" si="308"/>
        <v/>
      </c>
      <c r="BE259" s="1"/>
      <c r="BF259" s="173"/>
      <c r="BG259" s="115" t="s">
        <v>565</v>
      </c>
      <c r="BH259" s="173">
        <v>1</v>
      </c>
      <c r="BI259" s="173"/>
      <c r="BJ259" s="61"/>
      <c r="BK259" s="173"/>
      <c r="BL259" s="1"/>
      <c r="BM259" s="71"/>
      <c r="BN259" s="114"/>
      <c r="BO259" s="1"/>
      <c r="BP259" s="1"/>
    </row>
    <row r="260" spans="1:68" s="274" customFormat="1" ht="54" customHeight="1" x14ac:dyDescent="0.15">
      <c r="A260" s="383"/>
      <c r="B260" s="289" t="s">
        <v>1452</v>
      </c>
      <c r="C260" s="287"/>
      <c r="D260" s="288"/>
      <c r="E260" s="70"/>
      <c r="F260" s="70"/>
      <c r="G260" s="70"/>
      <c r="H260" s="70"/>
      <c r="I260" s="290"/>
      <c r="J260" s="70"/>
      <c r="K260" s="70"/>
      <c r="L260" s="70"/>
      <c r="M260" s="70"/>
      <c r="N260" s="70"/>
      <c r="O260" s="291"/>
      <c r="P260" s="114"/>
      <c r="Q260" s="292"/>
      <c r="R260" s="292"/>
      <c r="S260" s="293"/>
      <c r="T260" s="298"/>
      <c r="U260" s="78"/>
      <c r="V260" s="295" t="str">
        <f t="shared" si="325"/>
        <v/>
      </c>
      <c r="W260" s="296"/>
      <c r="X260" s="291"/>
      <c r="Y260" s="291"/>
      <c r="Z260" s="297"/>
      <c r="AA260" s="437"/>
      <c r="AB260" s="73" t="s">
        <v>406</v>
      </c>
      <c r="AC260" s="74"/>
      <c r="AD260" s="73" t="s">
        <v>406</v>
      </c>
      <c r="AE260" s="74"/>
      <c r="AF260" s="437"/>
      <c r="AG260" s="9" t="str">
        <f t="shared" si="328"/>
        <v/>
      </c>
      <c r="AH260" s="15"/>
      <c r="AI260" s="75"/>
      <c r="AJ260" s="75"/>
      <c r="AK260" s="75"/>
      <c r="AL260" s="81"/>
      <c r="AM260" s="75"/>
      <c r="AN260" s="81"/>
      <c r="AO260" s="75"/>
      <c r="AP260" s="75"/>
      <c r="AQ260" s="75"/>
      <c r="AR260" s="75"/>
      <c r="AS260" s="75"/>
      <c r="AT260" s="75"/>
      <c r="AU260" s="75"/>
      <c r="AV260" s="75"/>
      <c r="AW260" s="75"/>
      <c r="AX260" s="76"/>
      <c r="AY260" s="77"/>
      <c r="AZ260" s="76"/>
      <c r="BA260" s="78"/>
      <c r="BB260" s="76" t="str">
        <f t="shared" si="317"/>
        <v/>
      </c>
      <c r="BC260" s="76" t="str">
        <f t="shared" si="329"/>
        <v/>
      </c>
      <c r="BD260" s="76" t="str">
        <f t="shared" si="308"/>
        <v/>
      </c>
      <c r="BE260" s="1"/>
      <c r="BF260" s="173"/>
      <c r="BG260" s="115" t="s">
        <v>565</v>
      </c>
      <c r="BH260" s="173">
        <v>1</v>
      </c>
      <c r="BI260" s="173"/>
      <c r="BJ260" s="61"/>
      <c r="BK260" s="173"/>
      <c r="BL260" s="1"/>
      <c r="BM260" s="71"/>
      <c r="BN260" s="114"/>
      <c r="BO260" s="1"/>
      <c r="BP260" s="1"/>
    </row>
    <row r="261" spans="1:68" s="273" customFormat="1" ht="21" customHeight="1" x14ac:dyDescent="0.15">
      <c r="A261" s="380" t="s">
        <v>631</v>
      </c>
      <c r="B261" s="230"/>
      <c r="C261" s="505"/>
      <c r="D261" s="506"/>
      <c r="E261" s="88"/>
      <c r="F261" s="91"/>
      <c r="G261" s="90"/>
      <c r="H261" s="90"/>
      <c r="I261" s="243"/>
      <c r="J261" s="90"/>
      <c r="K261" s="88"/>
      <c r="L261" s="89"/>
      <c r="M261" s="89"/>
      <c r="N261" s="90"/>
      <c r="O261" s="245"/>
      <c r="P261" s="110"/>
      <c r="Q261" s="263"/>
      <c r="R261" s="230"/>
      <c r="S261" s="264"/>
      <c r="T261" s="265"/>
      <c r="U261" s="414"/>
      <c r="V261" s="266" t="str">
        <f t="shared" si="325"/>
        <v/>
      </c>
      <c r="W261" s="266"/>
      <c r="X261" s="266"/>
      <c r="Y261" s="266"/>
      <c r="Z261" s="267"/>
      <c r="AA261" s="38"/>
      <c r="AB261" s="92"/>
      <c r="AC261" s="93"/>
      <c r="AD261" s="92"/>
      <c r="AE261" s="93"/>
      <c r="AF261" s="28"/>
      <c r="AG261" s="9" t="str">
        <f t="shared" si="328"/>
        <v/>
      </c>
      <c r="AH261" s="15"/>
      <c r="AI261" s="94"/>
      <c r="AJ261" s="94"/>
      <c r="AK261" s="94"/>
      <c r="AL261" s="45"/>
      <c r="AM261" s="94"/>
      <c r="AN261" s="45"/>
      <c r="AO261" s="94"/>
      <c r="AP261" s="94"/>
      <c r="AQ261" s="94"/>
      <c r="AR261" s="94"/>
      <c r="AS261" s="94"/>
      <c r="AT261" s="94"/>
      <c r="AU261" s="94"/>
      <c r="AV261" s="94"/>
      <c r="AW261" s="94"/>
      <c r="AX261" s="95"/>
      <c r="AY261" s="507"/>
      <c r="AZ261" s="94"/>
      <c r="BA261" s="96"/>
      <c r="BB261" s="95"/>
      <c r="BC261" s="95"/>
      <c r="BD261" s="95"/>
      <c r="BE261" s="104"/>
      <c r="BF261" s="46"/>
      <c r="BG261" s="115"/>
      <c r="BH261" s="116"/>
      <c r="BI261" s="117"/>
      <c r="BJ261" s="61"/>
      <c r="BK261" s="116"/>
      <c r="BL261" s="104"/>
      <c r="BM261" s="83"/>
      <c r="BN261" s="110"/>
      <c r="BO261" s="104"/>
      <c r="BP261" s="104"/>
    </row>
    <row r="262" spans="1:68" s="274" customFormat="1" ht="60" customHeight="1" x14ac:dyDescent="0.15">
      <c r="A262" s="379">
        <v>211</v>
      </c>
      <c r="B262" s="226" t="s">
        <v>1487</v>
      </c>
      <c r="C262" s="229" t="s">
        <v>807</v>
      </c>
      <c r="D262" s="228" t="s">
        <v>520</v>
      </c>
      <c r="E262" s="59">
        <v>1364.64</v>
      </c>
      <c r="F262" s="59">
        <v>1364.64</v>
      </c>
      <c r="G262" s="59">
        <v>1360</v>
      </c>
      <c r="H262" s="59" t="s">
        <v>1083</v>
      </c>
      <c r="I262" s="238" t="s">
        <v>963</v>
      </c>
      <c r="J262" s="241" t="s">
        <v>1109</v>
      </c>
      <c r="K262" s="59">
        <v>1159.9469999999999</v>
      </c>
      <c r="L262" s="59">
        <v>2063.66</v>
      </c>
      <c r="M262" s="59">
        <f>L262-K262</f>
        <v>903.71299999999997</v>
      </c>
      <c r="N262" s="62">
        <v>0</v>
      </c>
      <c r="O262" s="242" t="s">
        <v>960</v>
      </c>
      <c r="P262" s="153" t="s">
        <v>1177</v>
      </c>
      <c r="Q262" s="255"/>
      <c r="R262" s="255" t="s">
        <v>114</v>
      </c>
      <c r="S262" s="256" t="s">
        <v>295</v>
      </c>
      <c r="T262" s="257" t="s">
        <v>263</v>
      </c>
      <c r="U262" s="426">
        <v>223</v>
      </c>
      <c r="V262" s="258" t="str">
        <f t="shared" si="325"/>
        <v/>
      </c>
      <c r="W262" s="261" t="s">
        <v>603</v>
      </c>
      <c r="X262" s="227"/>
      <c r="Y262" s="227" t="s">
        <v>387</v>
      </c>
      <c r="Z262" s="260"/>
      <c r="AA262" s="437"/>
      <c r="AB262" s="435" t="s">
        <v>407</v>
      </c>
      <c r="AC262" s="436" t="s">
        <v>408</v>
      </c>
      <c r="AD262" s="435"/>
      <c r="AE262" s="436"/>
      <c r="AF262" s="437"/>
      <c r="AG262" s="9" t="str">
        <f t="shared" si="328"/>
        <v>科学技術・学術政策局一般会計</v>
      </c>
      <c r="AH262" s="15"/>
      <c r="AI262" s="53" t="str">
        <f t="shared" ref="AI262:AI272" si="330">IF(OR(AJ262="○",AS262="○"),"○","－")</f>
        <v>－</v>
      </c>
      <c r="AJ262" s="53" t="str">
        <f t="shared" ref="AJ262:AJ272" si="331">IF(OR(AO262="○",AP262="○",AQ262="○",AT262="○",AV262="○"),"○","－")</f>
        <v>－</v>
      </c>
      <c r="AK262" s="53" t="str">
        <f t="shared" ref="AK262:AK272" si="332">IF(OR(AO262="○",AP262="○",AQ262="○"),"○","－")</f>
        <v>－</v>
      </c>
      <c r="AL262" s="81"/>
      <c r="AM262" s="46" t="str">
        <f t="shared" ref="AM262:AM272" si="333">IF(AB262="○","○","－")</f>
        <v>○</v>
      </c>
      <c r="AN262" s="81"/>
      <c r="AO262" s="46" t="str">
        <f t="shared" ref="AO262:AO272" si="334">IF(AY262=41730,"○","-")</f>
        <v>-</v>
      </c>
      <c r="AP262" s="46" t="str">
        <f t="shared" ref="AP262:AP272" si="335">IF(AZ262=42460,"○","-")</f>
        <v>-</v>
      </c>
      <c r="AQ262" s="46"/>
      <c r="AR262" s="46" t="s">
        <v>407</v>
      </c>
      <c r="AS262" s="46"/>
      <c r="AT262" s="46"/>
      <c r="AU262" s="46"/>
      <c r="AV262" s="46"/>
      <c r="AW262" s="46"/>
      <c r="AX262" s="173" t="s">
        <v>387</v>
      </c>
      <c r="AY262" s="10">
        <v>39173</v>
      </c>
      <c r="AZ262" s="173" t="s">
        <v>520</v>
      </c>
      <c r="BA262" s="426" t="str">
        <f t="shared" si="327"/>
        <v>未定</v>
      </c>
      <c r="BB262" s="173" t="str">
        <f t="shared" si="317"/>
        <v>○</v>
      </c>
      <c r="BC262" s="173" t="str">
        <f t="shared" si="329"/>
        <v>○</v>
      </c>
      <c r="BD262" s="173" t="str">
        <f t="shared" si="308"/>
        <v/>
      </c>
      <c r="BE262" s="1"/>
      <c r="BF262" s="173">
        <v>1</v>
      </c>
      <c r="BG262" s="115" t="s">
        <v>566</v>
      </c>
      <c r="BH262" s="173"/>
      <c r="BI262" s="118"/>
      <c r="BJ262" s="61"/>
      <c r="BK262" s="173"/>
      <c r="BL262" s="3"/>
      <c r="BM262" s="105"/>
      <c r="BN262" s="153"/>
      <c r="BO262" s="3"/>
      <c r="BP262" s="3"/>
    </row>
    <row r="263" spans="1:68" s="274" customFormat="1" ht="54" customHeight="1" x14ac:dyDescent="0.15">
      <c r="A263" s="379">
        <v>212</v>
      </c>
      <c r="B263" s="226" t="s">
        <v>264</v>
      </c>
      <c r="C263" s="229" t="s">
        <v>803</v>
      </c>
      <c r="D263" s="228" t="s">
        <v>523</v>
      </c>
      <c r="E263" s="59">
        <v>1375.711</v>
      </c>
      <c r="F263" s="59">
        <v>1411.7</v>
      </c>
      <c r="G263" s="59">
        <v>1411.7</v>
      </c>
      <c r="H263" s="59" t="s">
        <v>1083</v>
      </c>
      <c r="I263" s="238" t="s">
        <v>964</v>
      </c>
      <c r="J263" s="241" t="s">
        <v>1522</v>
      </c>
      <c r="K263" s="59">
        <v>0</v>
      </c>
      <c r="L263" s="59">
        <v>0</v>
      </c>
      <c r="M263" s="59">
        <f t="shared" ref="M263:M272" si="336">L263-K263</f>
        <v>0</v>
      </c>
      <c r="N263" s="59"/>
      <c r="O263" s="242" t="s">
        <v>962</v>
      </c>
      <c r="P263" s="241" t="s">
        <v>1093</v>
      </c>
      <c r="Q263" s="255"/>
      <c r="R263" s="255" t="s">
        <v>46</v>
      </c>
      <c r="S263" s="256" t="s">
        <v>295</v>
      </c>
      <c r="T263" s="257" t="s">
        <v>263</v>
      </c>
      <c r="U263" s="426">
        <v>224</v>
      </c>
      <c r="V263" s="258" t="str">
        <f t="shared" si="325"/>
        <v/>
      </c>
      <c r="W263" s="261"/>
      <c r="X263" s="227"/>
      <c r="Y263" s="227" t="s">
        <v>387</v>
      </c>
      <c r="Z263" s="260"/>
      <c r="AA263" s="437"/>
      <c r="AB263" s="435" t="s">
        <v>406</v>
      </c>
      <c r="AC263" s="436"/>
      <c r="AD263" s="435" t="s">
        <v>406</v>
      </c>
      <c r="AE263" s="436"/>
      <c r="AF263" s="437"/>
      <c r="AG263" s="9" t="str">
        <f t="shared" si="328"/>
        <v>研究振興局一般会計</v>
      </c>
      <c r="AH263" s="15"/>
      <c r="AI263" s="53" t="str">
        <f t="shared" si="330"/>
        <v>－</v>
      </c>
      <c r="AJ263" s="53" t="str">
        <f t="shared" si="331"/>
        <v>－</v>
      </c>
      <c r="AK263" s="53" t="str">
        <f t="shared" si="332"/>
        <v>－</v>
      </c>
      <c r="AL263" s="81"/>
      <c r="AM263" s="46" t="str">
        <f t="shared" si="333"/>
        <v>－</v>
      </c>
      <c r="AN263" s="81"/>
      <c r="AO263" s="46" t="str">
        <f t="shared" si="334"/>
        <v>-</v>
      </c>
      <c r="AP263" s="46" t="str">
        <f t="shared" si="335"/>
        <v>-</v>
      </c>
      <c r="AQ263" s="46"/>
      <c r="AR263" s="46" t="s">
        <v>407</v>
      </c>
      <c r="AS263" s="46"/>
      <c r="AT263" s="46"/>
      <c r="AU263" s="46"/>
      <c r="AV263" s="46"/>
      <c r="AW263" s="46"/>
      <c r="AX263" s="173" t="s">
        <v>387</v>
      </c>
      <c r="AY263" s="10">
        <v>37347</v>
      </c>
      <c r="AZ263" s="508">
        <v>42094</v>
      </c>
      <c r="BA263" s="426">
        <f t="shared" si="327"/>
        <v>13.005479452054795</v>
      </c>
      <c r="BB263" s="173" t="str">
        <f t="shared" si="317"/>
        <v/>
      </c>
      <c r="BC263" s="173" t="str">
        <f t="shared" si="329"/>
        <v/>
      </c>
      <c r="BD263" s="173" t="str">
        <f t="shared" si="308"/>
        <v/>
      </c>
      <c r="BE263" s="1"/>
      <c r="BF263" s="173">
        <v>1</v>
      </c>
      <c r="BG263" s="115" t="s">
        <v>566</v>
      </c>
      <c r="BH263" s="173"/>
      <c r="BI263" s="118"/>
      <c r="BJ263" s="61"/>
      <c r="BK263" s="173"/>
      <c r="BL263" s="3"/>
      <c r="BM263" s="105"/>
      <c r="BN263" s="153"/>
      <c r="BO263" s="3"/>
      <c r="BP263" s="3"/>
    </row>
    <row r="264" spans="1:68" s="274" customFormat="1" ht="54" customHeight="1" x14ac:dyDescent="0.15">
      <c r="A264" s="379">
        <v>213</v>
      </c>
      <c r="B264" s="226" t="s">
        <v>385</v>
      </c>
      <c r="C264" s="229" t="s">
        <v>788</v>
      </c>
      <c r="D264" s="228" t="s">
        <v>1620</v>
      </c>
      <c r="E264" s="59">
        <v>3893.38</v>
      </c>
      <c r="F264" s="59">
        <v>3893.38</v>
      </c>
      <c r="G264" s="59">
        <v>3890.4</v>
      </c>
      <c r="H264" s="59" t="s">
        <v>1083</v>
      </c>
      <c r="I264" s="238" t="s">
        <v>964</v>
      </c>
      <c r="J264" s="241" t="s">
        <v>1522</v>
      </c>
      <c r="K264" s="59">
        <v>0</v>
      </c>
      <c r="L264" s="59">
        <v>0</v>
      </c>
      <c r="M264" s="59">
        <f t="shared" si="336"/>
        <v>0</v>
      </c>
      <c r="N264" s="62"/>
      <c r="O264" s="242" t="s">
        <v>962</v>
      </c>
      <c r="P264" s="241" t="s">
        <v>1093</v>
      </c>
      <c r="Q264" s="255"/>
      <c r="R264" s="255" t="s">
        <v>46</v>
      </c>
      <c r="S264" s="256" t="s">
        <v>295</v>
      </c>
      <c r="T264" s="257" t="s">
        <v>153</v>
      </c>
      <c r="U264" s="426">
        <v>225</v>
      </c>
      <c r="V264" s="258" t="str">
        <f t="shared" si="325"/>
        <v/>
      </c>
      <c r="W264" s="261"/>
      <c r="X264" s="227"/>
      <c r="Y264" s="227" t="s">
        <v>387</v>
      </c>
      <c r="Z264" s="260"/>
      <c r="AA264" s="437"/>
      <c r="AB264" s="435" t="s">
        <v>406</v>
      </c>
      <c r="AC264" s="436"/>
      <c r="AD264" s="435" t="s">
        <v>406</v>
      </c>
      <c r="AE264" s="436"/>
      <c r="AF264" s="437"/>
      <c r="AG264" s="9" t="str">
        <f t="shared" si="328"/>
        <v>研究振興局一般会計</v>
      </c>
      <c r="AH264" s="15"/>
      <c r="AI264" s="53" t="str">
        <f t="shared" si="330"/>
        <v>－</v>
      </c>
      <c r="AJ264" s="53" t="str">
        <f t="shared" si="331"/>
        <v>－</v>
      </c>
      <c r="AK264" s="53" t="str">
        <f t="shared" si="332"/>
        <v>－</v>
      </c>
      <c r="AL264" s="81"/>
      <c r="AM264" s="46" t="str">
        <f t="shared" si="333"/>
        <v>－</v>
      </c>
      <c r="AN264" s="81"/>
      <c r="AO264" s="46" t="str">
        <f t="shared" si="334"/>
        <v>-</v>
      </c>
      <c r="AP264" s="46" t="str">
        <f t="shared" si="335"/>
        <v>-</v>
      </c>
      <c r="AQ264" s="46"/>
      <c r="AR264" s="46" t="s">
        <v>407</v>
      </c>
      <c r="AS264" s="46"/>
      <c r="AT264" s="46"/>
      <c r="AU264" s="46"/>
      <c r="AV264" s="46"/>
      <c r="AW264" s="46"/>
      <c r="AX264" s="173"/>
      <c r="AY264" s="10">
        <v>40634</v>
      </c>
      <c r="AZ264" s="508">
        <v>42094</v>
      </c>
      <c r="BA264" s="426">
        <f t="shared" si="327"/>
        <v>4</v>
      </c>
      <c r="BB264" s="173" t="str">
        <f t="shared" si="317"/>
        <v/>
      </c>
      <c r="BC264" s="173" t="str">
        <f t="shared" si="329"/>
        <v/>
      </c>
      <c r="BD264" s="173" t="str">
        <f t="shared" si="308"/>
        <v/>
      </c>
      <c r="BE264" s="1"/>
      <c r="BF264" s="173">
        <v>1</v>
      </c>
      <c r="BG264" s="115" t="s">
        <v>566</v>
      </c>
      <c r="BH264" s="173"/>
      <c r="BI264" s="118"/>
      <c r="BJ264" s="61"/>
      <c r="BK264" s="173"/>
      <c r="BL264" s="3"/>
      <c r="BM264" s="105"/>
      <c r="BN264" s="153"/>
      <c r="BO264" s="3"/>
      <c r="BP264" s="3"/>
    </row>
    <row r="265" spans="1:68" s="274" customFormat="1" ht="60" customHeight="1" x14ac:dyDescent="0.15">
      <c r="A265" s="379">
        <v>214</v>
      </c>
      <c r="B265" s="226" t="s">
        <v>120</v>
      </c>
      <c r="C265" s="229" t="s">
        <v>788</v>
      </c>
      <c r="D265" s="228" t="s">
        <v>1620</v>
      </c>
      <c r="E265" s="59">
        <v>6512.0919999999996</v>
      </c>
      <c r="F265" s="59">
        <v>8004.4</v>
      </c>
      <c r="G265" s="59">
        <v>8001.9</v>
      </c>
      <c r="H265" s="59" t="s">
        <v>1083</v>
      </c>
      <c r="I265" s="238" t="s">
        <v>964</v>
      </c>
      <c r="J265" s="241" t="s">
        <v>1120</v>
      </c>
      <c r="K265" s="59">
        <v>0</v>
      </c>
      <c r="L265" s="59">
        <v>0</v>
      </c>
      <c r="M265" s="59">
        <f t="shared" si="336"/>
        <v>0</v>
      </c>
      <c r="N265" s="62"/>
      <c r="O265" s="242" t="s">
        <v>962</v>
      </c>
      <c r="P265" s="241" t="s">
        <v>1094</v>
      </c>
      <c r="Q265" s="255"/>
      <c r="R265" s="255" t="s">
        <v>46</v>
      </c>
      <c r="S265" s="256" t="s">
        <v>295</v>
      </c>
      <c r="T265" s="257" t="s">
        <v>153</v>
      </c>
      <c r="U265" s="426">
        <v>226</v>
      </c>
      <c r="V265" s="258" t="str">
        <f t="shared" si="325"/>
        <v/>
      </c>
      <c r="W265" s="261"/>
      <c r="X265" s="227"/>
      <c r="Y265" s="227" t="s">
        <v>387</v>
      </c>
      <c r="Z265" s="260"/>
      <c r="AA265" s="437"/>
      <c r="AB265" s="435" t="s">
        <v>406</v>
      </c>
      <c r="AC265" s="436"/>
      <c r="AD265" s="435" t="s">
        <v>406</v>
      </c>
      <c r="AE265" s="436"/>
      <c r="AF265" s="437"/>
      <c r="AG265" s="9" t="str">
        <f t="shared" si="328"/>
        <v>研究振興局一般会計</v>
      </c>
      <c r="AH265" s="15"/>
      <c r="AI265" s="53" t="str">
        <f t="shared" si="330"/>
        <v>－</v>
      </c>
      <c r="AJ265" s="53" t="str">
        <f t="shared" si="331"/>
        <v>－</v>
      </c>
      <c r="AK265" s="53" t="str">
        <f t="shared" si="332"/>
        <v>－</v>
      </c>
      <c r="AL265" s="81"/>
      <c r="AM265" s="46" t="str">
        <f t="shared" si="333"/>
        <v>－</v>
      </c>
      <c r="AN265" s="81"/>
      <c r="AO265" s="46" t="str">
        <f t="shared" si="334"/>
        <v>-</v>
      </c>
      <c r="AP265" s="46" t="str">
        <f t="shared" si="335"/>
        <v>-</v>
      </c>
      <c r="AQ265" s="46"/>
      <c r="AR265" s="46" t="s">
        <v>407</v>
      </c>
      <c r="AS265" s="46"/>
      <c r="AT265" s="46"/>
      <c r="AU265" s="46"/>
      <c r="AV265" s="46"/>
      <c r="AW265" s="46"/>
      <c r="AX265" s="173"/>
      <c r="AY265" s="10">
        <v>40634</v>
      </c>
      <c r="AZ265" s="508">
        <v>42094</v>
      </c>
      <c r="BA265" s="426">
        <f t="shared" si="327"/>
        <v>4</v>
      </c>
      <c r="BB265" s="173" t="str">
        <f t="shared" si="317"/>
        <v/>
      </c>
      <c r="BC265" s="173" t="str">
        <f t="shared" si="329"/>
        <v/>
      </c>
      <c r="BD265" s="173" t="str">
        <f t="shared" si="308"/>
        <v/>
      </c>
      <c r="BE265" s="1"/>
      <c r="BF265" s="173">
        <v>1</v>
      </c>
      <c r="BG265" s="115" t="s">
        <v>566</v>
      </c>
      <c r="BH265" s="173"/>
      <c r="BI265" s="118"/>
      <c r="BJ265" s="61"/>
      <c r="BK265" s="173"/>
      <c r="BL265" s="3"/>
      <c r="BM265" s="105"/>
      <c r="BN265" s="153"/>
      <c r="BO265" s="3"/>
      <c r="BP265" s="3"/>
    </row>
    <row r="266" spans="1:68" s="274" customFormat="1" ht="60" customHeight="1" x14ac:dyDescent="0.15">
      <c r="A266" s="379">
        <v>215</v>
      </c>
      <c r="B266" s="226" t="s">
        <v>64</v>
      </c>
      <c r="C266" s="229" t="s">
        <v>798</v>
      </c>
      <c r="D266" s="228" t="s">
        <v>520</v>
      </c>
      <c r="E266" s="59">
        <v>12804.779</v>
      </c>
      <c r="F266" s="59">
        <v>12804.779</v>
      </c>
      <c r="G266" s="59">
        <v>12731.4</v>
      </c>
      <c r="H266" s="59" t="s">
        <v>1083</v>
      </c>
      <c r="I266" s="238" t="s">
        <v>650</v>
      </c>
      <c r="J266" s="249" t="s">
        <v>1121</v>
      </c>
      <c r="K266" s="59">
        <v>12592.073</v>
      </c>
      <c r="L266" s="59">
        <v>15867.857</v>
      </c>
      <c r="M266" s="59">
        <f t="shared" si="336"/>
        <v>3275.7839999999997</v>
      </c>
      <c r="N266" s="59"/>
      <c r="O266" s="242" t="s">
        <v>650</v>
      </c>
      <c r="P266" s="241" t="s">
        <v>1096</v>
      </c>
      <c r="Q266" s="255" t="s">
        <v>1576</v>
      </c>
      <c r="R266" s="255" t="s">
        <v>46</v>
      </c>
      <c r="S266" s="256" t="s">
        <v>295</v>
      </c>
      <c r="T266" s="257" t="s">
        <v>263</v>
      </c>
      <c r="U266" s="426">
        <v>227</v>
      </c>
      <c r="V266" s="258" t="str">
        <f t="shared" si="325"/>
        <v/>
      </c>
      <c r="W266" s="261" t="s">
        <v>603</v>
      </c>
      <c r="X266" s="227"/>
      <c r="Y266" s="227" t="s">
        <v>387</v>
      </c>
      <c r="Z266" s="260"/>
      <c r="AA266" s="156"/>
      <c r="AB266" s="157" t="s">
        <v>407</v>
      </c>
      <c r="AC266" s="158" t="s">
        <v>408</v>
      </c>
      <c r="AD266" s="157"/>
      <c r="AE266" s="158"/>
      <c r="AF266" s="156"/>
      <c r="AG266" s="162" t="str">
        <f t="shared" si="328"/>
        <v>研究振興局一般会計</v>
      </c>
      <c r="AH266" s="168"/>
      <c r="AI266" s="163" t="str">
        <f t="shared" si="330"/>
        <v>－</v>
      </c>
      <c r="AJ266" s="163" t="str">
        <f t="shared" si="331"/>
        <v>－</v>
      </c>
      <c r="AK266" s="163" t="str">
        <f t="shared" si="332"/>
        <v>－</v>
      </c>
      <c r="AL266" s="164"/>
      <c r="AM266" s="165" t="str">
        <f t="shared" si="333"/>
        <v>○</v>
      </c>
      <c r="AN266" s="164"/>
      <c r="AO266" s="165" t="str">
        <f t="shared" si="334"/>
        <v>-</v>
      </c>
      <c r="AP266" s="165" t="str">
        <f t="shared" si="335"/>
        <v>-</v>
      </c>
      <c r="AQ266" s="165"/>
      <c r="AR266" s="165" t="s">
        <v>407</v>
      </c>
      <c r="AS266" s="165"/>
      <c r="AT266" s="165"/>
      <c r="AU266" s="165"/>
      <c r="AV266" s="165"/>
      <c r="AW266" s="165"/>
      <c r="AX266" s="154" t="s">
        <v>387</v>
      </c>
      <c r="AY266" s="511">
        <v>38808</v>
      </c>
      <c r="AZ266" s="154" t="s">
        <v>520</v>
      </c>
      <c r="BA266" s="159" t="str">
        <f t="shared" si="327"/>
        <v>未定</v>
      </c>
      <c r="BB266" s="154" t="str">
        <f t="shared" si="317"/>
        <v>○</v>
      </c>
      <c r="BC266" s="154" t="str">
        <f t="shared" si="329"/>
        <v>○</v>
      </c>
      <c r="BD266" s="154" t="str">
        <f t="shared" si="308"/>
        <v/>
      </c>
      <c r="BE266" s="6"/>
      <c r="BF266" s="154">
        <v>1</v>
      </c>
      <c r="BG266" s="166" t="s">
        <v>566</v>
      </c>
      <c r="BH266" s="154"/>
      <c r="BI266" s="167"/>
      <c r="BJ266" s="155"/>
      <c r="BK266" s="154"/>
      <c r="BL266" s="6"/>
      <c r="BM266" s="161"/>
      <c r="BN266" s="169"/>
      <c r="BO266" s="6"/>
      <c r="BP266" s="6"/>
    </row>
    <row r="267" spans="1:68" s="274" customFormat="1" ht="100.5" customHeight="1" x14ac:dyDescent="0.15">
      <c r="A267" s="379">
        <v>216</v>
      </c>
      <c r="B267" s="226" t="s">
        <v>934</v>
      </c>
      <c r="C267" s="229" t="s">
        <v>788</v>
      </c>
      <c r="D267" s="228" t="s">
        <v>935</v>
      </c>
      <c r="E267" s="59">
        <v>2247.351999999999</v>
      </c>
      <c r="F267" s="59">
        <v>2247.351999999999</v>
      </c>
      <c r="G267" s="59">
        <v>2240</v>
      </c>
      <c r="H267" s="175" t="s">
        <v>983</v>
      </c>
      <c r="I267" s="238" t="s">
        <v>964</v>
      </c>
      <c r="J267" s="241" t="s">
        <v>1521</v>
      </c>
      <c r="K267" s="59">
        <v>2021.6399999999994</v>
      </c>
      <c r="L267" s="59">
        <v>0</v>
      </c>
      <c r="M267" s="59">
        <f t="shared" si="336"/>
        <v>-2021.6399999999994</v>
      </c>
      <c r="N267" s="59"/>
      <c r="O267" s="242" t="s">
        <v>962</v>
      </c>
      <c r="P267" s="241" t="s">
        <v>1097</v>
      </c>
      <c r="Q267" s="255"/>
      <c r="R267" s="255" t="s">
        <v>46</v>
      </c>
      <c r="S267" s="256" t="s">
        <v>295</v>
      </c>
      <c r="T267" s="257" t="s">
        <v>263</v>
      </c>
      <c r="U267" s="426">
        <v>228</v>
      </c>
      <c r="V267" s="258" t="s">
        <v>959</v>
      </c>
      <c r="W267" s="261" t="s">
        <v>884</v>
      </c>
      <c r="X267" s="227"/>
      <c r="Y267" s="227" t="s">
        <v>387</v>
      </c>
      <c r="Z267" s="260"/>
      <c r="AA267" s="156"/>
      <c r="AB267" s="157" t="s">
        <v>407</v>
      </c>
      <c r="AC267" s="158" t="s">
        <v>408</v>
      </c>
      <c r="AD267" s="157"/>
      <c r="AE267" s="158"/>
      <c r="AF267" s="156"/>
      <c r="AG267" s="162" t="str">
        <f t="shared" si="328"/>
        <v>研究振興局一般会計</v>
      </c>
      <c r="AH267" s="168"/>
      <c r="AI267" s="163" t="str">
        <f t="shared" ref="AI267" si="337">IF(OR(AJ267="○",AS267="○"),"○","－")</f>
        <v>○</v>
      </c>
      <c r="AJ267" s="163" t="str">
        <f t="shared" ref="AJ267" si="338">IF(OR(AO267="○",AP267="○",AQ267="○",AT267="○",AV267="○"),"○","－")</f>
        <v>○</v>
      </c>
      <c r="AK267" s="163" t="str">
        <f t="shared" ref="AK267" si="339">IF(OR(AO267="○",AP267="○",AQ267="○"),"○","－")</f>
        <v>○</v>
      </c>
      <c r="AL267" s="164"/>
      <c r="AM267" s="165" t="str">
        <f t="shared" ref="AM267" si="340">IF(AB267="○","○","－")</f>
        <v>○</v>
      </c>
      <c r="AN267" s="164"/>
      <c r="AO267" s="165" t="str">
        <f t="shared" ref="AO267" si="341">IF(AY267=41730,"○","-")</f>
        <v>-</v>
      </c>
      <c r="AP267" s="165" t="str">
        <f t="shared" ref="AP267" si="342">IF(AZ267=42460,"○","-")</f>
        <v>○</v>
      </c>
      <c r="AQ267" s="165"/>
      <c r="AR267" s="165" t="s">
        <v>407</v>
      </c>
      <c r="AS267" s="165"/>
      <c r="AT267" s="165"/>
      <c r="AU267" s="165"/>
      <c r="AV267" s="165"/>
      <c r="AW267" s="165"/>
      <c r="AX267" s="154" t="s">
        <v>387</v>
      </c>
      <c r="AY267" s="511">
        <v>40634</v>
      </c>
      <c r="AZ267" s="512">
        <v>42460</v>
      </c>
      <c r="BA267" s="159">
        <f t="shared" ref="BA267" si="343">IF(AZ267="未定","未定",YEARFRAC(AY267,AZ267,3))</f>
        <v>5.0027397260273974</v>
      </c>
      <c r="BB267" s="154" t="str">
        <f t="shared" ref="BB267" si="344">IF(AND(AZ267="未定",OR(V267="○",AB267="○",AD267="○")),"○","")</f>
        <v/>
      </c>
      <c r="BC267" s="154" t="str">
        <f t="shared" ref="BC267" si="345">IF(AND(AZ267="未定",AB267="○"),"○","")</f>
        <v/>
      </c>
      <c r="BD267" s="154" t="str">
        <f t="shared" ref="BD267" si="346">IF(AND(AZ267="未定",AD267="○"),"○","")</f>
        <v/>
      </c>
      <c r="BE267" s="6"/>
      <c r="BF267" s="154">
        <v>1</v>
      </c>
      <c r="BG267" s="166" t="s">
        <v>566</v>
      </c>
      <c r="BH267" s="154"/>
      <c r="BI267" s="167"/>
      <c r="BJ267" s="155"/>
      <c r="BK267" s="154"/>
      <c r="BL267" s="6"/>
      <c r="BM267" s="161"/>
      <c r="BN267" s="169"/>
      <c r="BO267" s="6"/>
      <c r="BP267" s="6"/>
    </row>
    <row r="268" spans="1:68" s="274" customFormat="1" ht="60" customHeight="1" x14ac:dyDescent="0.15">
      <c r="A268" s="379">
        <v>217</v>
      </c>
      <c r="B268" s="226" t="s">
        <v>319</v>
      </c>
      <c r="C268" s="229" t="s">
        <v>823</v>
      </c>
      <c r="D268" s="228" t="s">
        <v>520</v>
      </c>
      <c r="E268" s="59">
        <v>9440.42</v>
      </c>
      <c r="F268" s="59">
        <v>10022</v>
      </c>
      <c r="G268" s="59">
        <v>10022</v>
      </c>
      <c r="H268" s="175" t="s">
        <v>1041</v>
      </c>
      <c r="I268" s="238" t="s">
        <v>963</v>
      </c>
      <c r="J268" s="241" t="s">
        <v>1176</v>
      </c>
      <c r="K268" s="59">
        <v>8823.1810000000005</v>
      </c>
      <c r="L268" s="59">
        <v>10135.338</v>
      </c>
      <c r="M268" s="59">
        <f>L268-K268</f>
        <v>1312.1569999999992</v>
      </c>
      <c r="N268" s="62">
        <v>0</v>
      </c>
      <c r="O268" s="242" t="s">
        <v>960</v>
      </c>
      <c r="P268" s="153" t="s">
        <v>1560</v>
      </c>
      <c r="Q268" s="255" t="s">
        <v>1577</v>
      </c>
      <c r="R268" s="255" t="s">
        <v>114</v>
      </c>
      <c r="S268" s="256" t="s">
        <v>295</v>
      </c>
      <c r="T268" s="257" t="s">
        <v>263</v>
      </c>
      <c r="U268" s="426">
        <v>228</v>
      </c>
      <c r="V268" s="258" t="s">
        <v>407</v>
      </c>
      <c r="W268" s="261" t="s">
        <v>958</v>
      </c>
      <c r="X268" s="227"/>
      <c r="Y268" s="227" t="s">
        <v>387</v>
      </c>
      <c r="Z268" s="260"/>
      <c r="AA268" s="437"/>
      <c r="AB268" s="435" t="s">
        <v>406</v>
      </c>
      <c r="AC268" s="436"/>
      <c r="AD268" s="435" t="s">
        <v>406</v>
      </c>
      <c r="AE268" s="436"/>
      <c r="AF268" s="437"/>
      <c r="AG268" s="9" t="str">
        <f t="shared" si="328"/>
        <v>科学技術・学術政策局一般会計</v>
      </c>
      <c r="AH268" s="15" t="s">
        <v>702</v>
      </c>
      <c r="AI268" s="53" t="str">
        <f t="shared" si="330"/>
        <v>－</v>
      </c>
      <c r="AJ268" s="53" t="str">
        <f t="shared" si="331"/>
        <v>－</v>
      </c>
      <c r="AK268" s="53" t="str">
        <f t="shared" si="332"/>
        <v>－</v>
      </c>
      <c r="AL268" s="81"/>
      <c r="AM268" s="46" t="str">
        <f t="shared" si="333"/>
        <v>－</v>
      </c>
      <c r="AN268" s="81"/>
      <c r="AO268" s="46" t="str">
        <f t="shared" si="334"/>
        <v>-</v>
      </c>
      <c r="AP268" s="46" t="str">
        <f t="shared" si="335"/>
        <v>-</v>
      </c>
      <c r="AQ268" s="46"/>
      <c r="AR268" s="46" t="s">
        <v>407</v>
      </c>
      <c r="AS268" s="46"/>
      <c r="AT268" s="46"/>
      <c r="AU268" s="46"/>
      <c r="AV268" s="46"/>
      <c r="AW268" s="46"/>
      <c r="AX268" s="173" t="s">
        <v>387</v>
      </c>
      <c r="AY268" s="10">
        <v>33329</v>
      </c>
      <c r="AZ268" s="173" t="s">
        <v>520</v>
      </c>
      <c r="BA268" s="426" t="str">
        <f t="shared" si="327"/>
        <v>未定</v>
      </c>
      <c r="BB268" s="173" t="str">
        <f t="shared" si="317"/>
        <v>○</v>
      </c>
      <c r="BC268" s="173" t="str">
        <f t="shared" si="329"/>
        <v/>
      </c>
      <c r="BD268" s="173" t="str">
        <f t="shared" si="308"/>
        <v/>
      </c>
      <c r="BE268" s="1"/>
      <c r="BF268" s="173">
        <v>1</v>
      </c>
      <c r="BG268" s="115" t="s">
        <v>566</v>
      </c>
      <c r="BH268" s="173"/>
      <c r="BI268" s="118"/>
      <c r="BJ268" s="61"/>
      <c r="BK268" s="173"/>
      <c r="BL268" s="1"/>
      <c r="BM268" s="105"/>
      <c r="BN268" s="153"/>
      <c r="BO268" s="1"/>
      <c r="BP268" s="1"/>
    </row>
    <row r="269" spans="1:68" s="274" customFormat="1" ht="60" customHeight="1" x14ac:dyDescent="0.15">
      <c r="A269" s="379">
        <v>218</v>
      </c>
      <c r="B269" s="226" t="s">
        <v>404</v>
      </c>
      <c r="C269" s="229" t="s">
        <v>798</v>
      </c>
      <c r="D269" s="228" t="s">
        <v>520</v>
      </c>
      <c r="E269" s="59">
        <v>7021.1639999999998</v>
      </c>
      <c r="F269" s="59">
        <v>6576</v>
      </c>
      <c r="G269" s="59">
        <v>6576</v>
      </c>
      <c r="H269" s="175" t="s">
        <v>1042</v>
      </c>
      <c r="I269" s="238" t="s">
        <v>963</v>
      </c>
      <c r="J269" s="241" t="s">
        <v>1174</v>
      </c>
      <c r="K269" s="59">
        <v>6513.1909999999998</v>
      </c>
      <c r="L269" s="59">
        <v>6897.9719999999998</v>
      </c>
      <c r="M269" s="59">
        <f t="shared" si="336"/>
        <v>384.78099999999995</v>
      </c>
      <c r="N269" s="62">
        <v>0</v>
      </c>
      <c r="O269" s="242" t="s">
        <v>960</v>
      </c>
      <c r="P269" s="153" t="s">
        <v>1560</v>
      </c>
      <c r="Q269" s="255" t="s">
        <v>1578</v>
      </c>
      <c r="R269" s="255" t="s">
        <v>114</v>
      </c>
      <c r="S269" s="256" t="s">
        <v>295</v>
      </c>
      <c r="T269" s="257" t="s">
        <v>263</v>
      </c>
      <c r="U269" s="426">
        <v>229</v>
      </c>
      <c r="V269" s="258" t="s">
        <v>407</v>
      </c>
      <c r="W269" s="261" t="s">
        <v>958</v>
      </c>
      <c r="X269" s="227"/>
      <c r="Y269" s="227" t="s">
        <v>387</v>
      </c>
      <c r="Z269" s="260"/>
      <c r="AA269" s="437"/>
      <c r="AB269" s="435" t="s">
        <v>406</v>
      </c>
      <c r="AC269" s="436"/>
      <c r="AD269" s="435" t="s">
        <v>406</v>
      </c>
      <c r="AE269" s="436"/>
      <c r="AF269" s="437"/>
      <c r="AG269" s="9" t="str">
        <f t="shared" si="328"/>
        <v>科学技術・学術政策局一般会計</v>
      </c>
      <c r="AH269" s="15"/>
      <c r="AI269" s="53" t="str">
        <f t="shared" si="330"/>
        <v>－</v>
      </c>
      <c r="AJ269" s="53" t="str">
        <f t="shared" si="331"/>
        <v>－</v>
      </c>
      <c r="AK269" s="53" t="str">
        <f t="shared" si="332"/>
        <v>－</v>
      </c>
      <c r="AL269" s="81"/>
      <c r="AM269" s="46" t="str">
        <f t="shared" si="333"/>
        <v>－</v>
      </c>
      <c r="AN269" s="81"/>
      <c r="AO269" s="46" t="str">
        <f t="shared" si="334"/>
        <v>-</v>
      </c>
      <c r="AP269" s="46" t="str">
        <f t="shared" si="335"/>
        <v>-</v>
      </c>
      <c r="AQ269" s="46"/>
      <c r="AR269" s="46" t="s">
        <v>407</v>
      </c>
      <c r="AS269" s="46"/>
      <c r="AT269" s="46"/>
      <c r="AU269" s="46"/>
      <c r="AV269" s="46"/>
      <c r="AW269" s="46"/>
      <c r="AX269" s="173" t="s">
        <v>387</v>
      </c>
      <c r="AY269" s="10">
        <v>38808</v>
      </c>
      <c r="AZ269" s="173" t="s">
        <v>520</v>
      </c>
      <c r="BA269" s="426" t="str">
        <f t="shared" si="327"/>
        <v>未定</v>
      </c>
      <c r="BB269" s="173" t="str">
        <f t="shared" si="317"/>
        <v>○</v>
      </c>
      <c r="BC269" s="173" t="str">
        <f t="shared" si="329"/>
        <v/>
      </c>
      <c r="BD269" s="173" t="str">
        <f t="shared" si="308"/>
        <v/>
      </c>
      <c r="BE269" s="1"/>
      <c r="BF269" s="173">
        <v>1</v>
      </c>
      <c r="BG269" s="115" t="s">
        <v>566</v>
      </c>
      <c r="BH269" s="173"/>
      <c r="BI269" s="118"/>
      <c r="BJ269" s="61"/>
      <c r="BK269" s="173"/>
      <c r="BL269" s="1"/>
      <c r="BM269" s="105"/>
      <c r="BN269" s="153"/>
      <c r="BO269" s="1"/>
      <c r="BP269" s="1"/>
    </row>
    <row r="270" spans="1:68" s="274" customFormat="1" ht="60" customHeight="1" x14ac:dyDescent="0.15">
      <c r="A270" s="379">
        <v>219</v>
      </c>
      <c r="B270" s="226" t="s">
        <v>142</v>
      </c>
      <c r="C270" s="229" t="s">
        <v>794</v>
      </c>
      <c r="D270" s="228" t="s">
        <v>520</v>
      </c>
      <c r="E270" s="59">
        <v>10876.054</v>
      </c>
      <c r="F270" s="59">
        <v>12568</v>
      </c>
      <c r="G270" s="59">
        <v>12568</v>
      </c>
      <c r="H270" s="59" t="s">
        <v>1083</v>
      </c>
      <c r="I270" s="238" t="s">
        <v>963</v>
      </c>
      <c r="J270" s="241" t="s">
        <v>1109</v>
      </c>
      <c r="K270" s="59">
        <v>10369.828</v>
      </c>
      <c r="L270" s="59">
        <v>11414.291999999999</v>
      </c>
      <c r="M270" s="59">
        <f t="shared" ref="M270" si="347">L270-K270</f>
        <v>1044.4639999999999</v>
      </c>
      <c r="N270" s="62">
        <v>0</v>
      </c>
      <c r="O270" s="242" t="s">
        <v>960</v>
      </c>
      <c r="P270" s="153" t="s">
        <v>1086</v>
      </c>
      <c r="Q270" s="255" t="s">
        <v>1579</v>
      </c>
      <c r="R270" s="255" t="s">
        <v>114</v>
      </c>
      <c r="S270" s="256" t="s">
        <v>295</v>
      </c>
      <c r="T270" s="257" t="s">
        <v>263</v>
      </c>
      <c r="U270" s="426">
        <v>230</v>
      </c>
      <c r="V270" s="258" t="str">
        <f t="shared" ref="V270" si="348">IF(AI270="○","○","")</f>
        <v/>
      </c>
      <c r="W270" s="261" t="s">
        <v>603</v>
      </c>
      <c r="X270" s="227"/>
      <c r="Y270" s="227" t="s">
        <v>387</v>
      </c>
      <c r="Z270" s="260"/>
      <c r="AA270" s="437"/>
      <c r="AB270" s="435" t="s">
        <v>407</v>
      </c>
      <c r="AC270" s="436" t="s">
        <v>408</v>
      </c>
      <c r="AD270" s="435"/>
      <c r="AE270" s="436"/>
      <c r="AF270" s="437"/>
      <c r="AG270" s="9" t="str">
        <f t="shared" si="328"/>
        <v>科学技術・学術政策局一般会計</v>
      </c>
      <c r="AH270" s="9" t="s">
        <v>714</v>
      </c>
      <c r="AI270" s="53" t="str">
        <f t="shared" ref="AI270" si="349">IF(OR(AJ270="○",AS270="○"),"○","－")</f>
        <v>－</v>
      </c>
      <c r="AJ270" s="53" t="str">
        <f t="shared" ref="AJ270" si="350">IF(OR(AO270="○",AP270="○",AQ270="○",AT270="○",AV270="○"),"○","－")</f>
        <v>－</v>
      </c>
      <c r="AK270" s="53" t="str">
        <f t="shared" ref="AK270" si="351">IF(OR(AO270="○",AP270="○",AQ270="○"),"○","－")</f>
        <v>－</v>
      </c>
      <c r="AL270" s="81"/>
      <c r="AM270" s="46" t="str">
        <f t="shared" ref="AM270" si="352">IF(AB270="○","○","－")</f>
        <v>○</v>
      </c>
      <c r="AN270" s="81"/>
      <c r="AO270" s="46" t="str">
        <f t="shared" si="334"/>
        <v>-</v>
      </c>
      <c r="AP270" s="46" t="str">
        <f t="shared" si="335"/>
        <v>-</v>
      </c>
      <c r="AQ270" s="46"/>
      <c r="AR270" s="46" t="s">
        <v>407</v>
      </c>
      <c r="AS270" s="46"/>
      <c r="AT270" s="46"/>
      <c r="AU270" s="46"/>
      <c r="AV270" s="46"/>
      <c r="AW270" s="46"/>
      <c r="AX270" s="173" t="s">
        <v>387</v>
      </c>
      <c r="AY270" s="10">
        <v>39904</v>
      </c>
      <c r="AZ270" s="173" t="s">
        <v>520</v>
      </c>
      <c r="BA270" s="426" t="str">
        <f t="shared" ref="BA270" si="353">IF(AZ270="未定","未定",YEARFRAC(AY270,AZ270,3))</f>
        <v>未定</v>
      </c>
      <c r="BB270" s="173" t="str">
        <f t="shared" si="317"/>
        <v>○</v>
      </c>
      <c r="BC270" s="173" t="str">
        <f t="shared" ref="BC270" si="354">IF(AND(AZ270="未定",AB270="○"),"○","")</f>
        <v>○</v>
      </c>
      <c r="BD270" s="173" t="str">
        <f t="shared" si="308"/>
        <v/>
      </c>
      <c r="BE270" s="1"/>
      <c r="BF270" s="173">
        <v>1</v>
      </c>
      <c r="BG270" s="115" t="s">
        <v>566</v>
      </c>
      <c r="BH270" s="173"/>
      <c r="BI270" s="118"/>
      <c r="BJ270" s="61"/>
      <c r="BK270" s="173"/>
      <c r="BL270" s="1"/>
      <c r="BM270" s="105"/>
      <c r="BN270" s="153"/>
      <c r="BO270" s="1"/>
      <c r="BP270" s="1"/>
    </row>
    <row r="271" spans="1:68" s="274" customFormat="1" ht="60" customHeight="1" x14ac:dyDescent="0.15">
      <c r="A271" s="379">
        <v>220</v>
      </c>
      <c r="B271" s="226" t="s">
        <v>599</v>
      </c>
      <c r="C271" s="229" t="s">
        <v>793</v>
      </c>
      <c r="D271" s="228" t="s">
        <v>856</v>
      </c>
      <c r="E271" s="59">
        <v>1205.6500000000001</v>
      </c>
      <c r="F271" s="59">
        <v>1133.2</v>
      </c>
      <c r="G271" s="59">
        <v>1129.9000000000001</v>
      </c>
      <c r="H271" s="175" t="s">
        <v>1017</v>
      </c>
      <c r="I271" s="238" t="s">
        <v>963</v>
      </c>
      <c r="J271" s="241" t="s">
        <v>1122</v>
      </c>
      <c r="K271" s="59">
        <v>3972.0160000000001</v>
      </c>
      <c r="L271" s="59">
        <v>7663.9459999999999</v>
      </c>
      <c r="M271" s="59">
        <f t="shared" si="336"/>
        <v>3691.93</v>
      </c>
      <c r="N271" s="62"/>
      <c r="O271" s="242" t="s">
        <v>960</v>
      </c>
      <c r="P271" s="241" t="s">
        <v>1098</v>
      </c>
      <c r="Q271" s="255"/>
      <c r="R271" s="255" t="s">
        <v>46</v>
      </c>
      <c r="S271" s="256" t="s">
        <v>295</v>
      </c>
      <c r="T271" s="257" t="s">
        <v>666</v>
      </c>
      <c r="U271" s="413" t="s">
        <v>670</v>
      </c>
      <c r="V271" s="258" t="s">
        <v>407</v>
      </c>
      <c r="W271" s="261" t="s">
        <v>409</v>
      </c>
      <c r="X271" s="227"/>
      <c r="Y271" s="227" t="s">
        <v>387</v>
      </c>
      <c r="Z271" s="260"/>
      <c r="AA271" s="437"/>
      <c r="AB271" s="435"/>
      <c r="AC271" s="436"/>
      <c r="AD271" s="435"/>
      <c r="AE271" s="436"/>
      <c r="AF271" s="437"/>
      <c r="AG271" s="9" t="str">
        <f t="shared" si="328"/>
        <v>研究振興局一般会計</v>
      </c>
      <c r="AH271" s="15"/>
      <c r="AI271" s="53" t="str">
        <f t="shared" si="330"/>
        <v>○</v>
      </c>
      <c r="AJ271" s="53" t="str">
        <f t="shared" si="331"/>
        <v>○</v>
      </c>
      <c r="AK271" s="53" t="str">
        <f t="shared" si="332"/>
        <v>○</v>
      </c>
      <c r="AL271" s="81"/>
      <c r="AM271" s="46" t="str">
        <f t="shared" si="333"/>
        <v>－</v>
      </c>
      <c r="AN271" s="81"/>
      <c r="AO271" s="46" t="str">
        <f t="shared" si="334"/>
        <v>○</v>
      </c>
      <c r="AP271" s="46" t="str">
        <f t="shared" si="335"/>
        <v>-</v>
      </c>
      <c r="AQ271" s="46"/>
      <c r="AR271" s="46" t="s">
        <v>407</v>
      </c>
      <c r="AS271" s="46" t="s">
        <v>407</v>
      </c>
      <c r="AT271" s="46"/>
      <c r="AU271" s="46"/>
      <c r="AV271" s="46"/>
      <c r="AW271" s="46"/>
      <c r="AX271" s="173"/>
      <c r="AY271" s="10">
        <v>41730</v>
      </c>
      <c r="AZ271" s="508">
        <v>43921</v>
      </c>
      <c r="BA271" s="426">
        <f t="shared" si="327"/>
        <v>6.0027397260273974</v>
      </c>
      <c r="BB271" s="173" t="str">
        <f t="shared" si="317"/>
        <v/>
      </c>
      <c r="BC271" s="173" t="str">
        <f t="shared" si="329"/>
        <v/>
      </c>
      <c r="BD271" s="173" t="str">
        <f t="shared" si="308"/>
        <v/>
      </c>
      <c r="BE271" s="1"/>
      <c r="BF271" s="173">
        <v>1</v>
      </c>
      <c r="BG271" s="115" t="s">
        <v>566</v>
      </c>
      <c r="BH271" s="173"/>
      <c r="BI271" s="118"/>
      <c r="BJ271" s="61"/>
      <c r="BK271" s="173"/>
      <c r="BL271" s="3"/>
      <c r="BM271" s="105"/>
      <c r="BN271" s="153"/>
      <c r="BO271" s="3"/>
      <c r="BP271" s="3"/>
    </row>
    <row r="272" spans="1:68" s="274" customFormat="1" ht="54" customHeight="1" x14ac:dyDescent="0.15">
      <c r="A272" s="379">
        <v>221</v>
      </c>
      <c r="B272" s="226" t="s">
        <v>435</v>
      </c>
      <c r="C272" s="229" t="s">
        <v>793</v>
      </c>
      <c r="D272" s="228" t="s">
        <v>520</v>
      </c>
      <c r="E272" s="59">
        <v>76.441000000000003</v>
      </c>
      <c r="F272" s="59">
        <v>76.441000000000003</v>
      </c>
      <c r="G272" s="59">
        <v>68</v>
      </c>
      <c r="H272" s="175" t="s">
        <v>1043</v>
      </c>
      <c r="I272" s="238" t="s">
        <v>963</v>
      </c>
      <c r="J272" s="241" t="s">
        <v>1122</v>
      </c>
      <c r="K272" s="59">
        <v>74.025999999999996</v>
      </c>
      <c r="L272" s="59">
        <v>24.026</v>
      </c>
      <c r="M272" s="59">
        <f t="shared" si="336"/>
        <v>-50</v>
      </c>
      <c r="N272" s="59"/>
      <c r="O272" s="242" t="s">
        <v>960</v>
      </c>
      <c r="P272" s="241" t="s">
        <v>1541</v>
      </c>
      <c r="Q272" s="255"/>
      <c r="R272" s="255" t="s">
        <v>46</v>
      </c>
      <c r="S272" s="256" t="s">
        <v>295</v>
      </c>
      <c r="T272" s="257" t="s">
        <v>667</v>
      </c>
      <c r="U272" s="413" t="s">
        <v>671</v>
      </c>
      <c r="V272" s="258" t="s">
        <v>407</v>
      </c>
      <c r="W272" s="261" t="s">
        <v>409</v>
      </c>
      <c r="X272" s="227" t="s">
        <v>760</v>
      </c>
      <c r="Y272" s="227"/>
      <c r="Z272" s="260"/>
      <c r="AA272" s="437"/>
      <c r="AB272" s="435" t="s">
        <v>406</v>
      </c>
      <c r="AC272" s="436"/>
      <c r="AD272" s="435" t="s">
        <v>406</v>
      </c>
      <c r="AE272" s="436"/>
      <c r="AF272" s="437"/>
      <c r="AG272" s="9" t="str">
        <f t="shared" si="328"/>
        <v>研究振興局一般会計</v>
      </c>
      <c r="AH272" s="15"/>
      <c r="AI272" s="53" t="str">
        <f t="shared" si="330"/>
        <v>○</v>
      </c>
      <c r="AJ272" s="53" t="str">
        <f t="shared" si="331"/>
        <v>○</v>
      </c>
      <c r="AK272" s="53" t="str">
        <f t="shared" si="332"/>
        <v>○</v>
      </c>
      <c r="AL272" s="81"/>
      <c r="AM272" s="46" t="str">
        <f t="shared" si="333"/>
        <v>－</v>
      </c>
      <c r="AN272" s="81"/>
      <c r="AO272" s="46" t="str">
        <f t="shared" si="334"/>
        <v>○</v>
      </c>
      <c r="AP272" s="46" t="str">
        <f t="shared" si="335"/>
        <v>-</v>
      </c>
      <c r="AQ272" s="46"/>
      <c r="AR272" s="46" t="s">
        <v>407</v>
      </c>
      <c r="AS272" s="46" t="s">
        <v>407</v>
      </c>
      <c r="AT272" s="46"/>
      <c r="AU272" s="46"/>
      <c r="AV272" s="46"/>
      <c r="AW272" s="46"/>
      <c r="AX272" s="173"/>
      <c r="AY272" s="10">
        <v>41730</v>
      </c>
      <c r="AZ272" s="173" t="s">
        <v>520</v>
      </c>
      <c r="BA272" s="426" t="str">
        <f t="shared" si="327"/>
        <v>未定</v>
      </c>
      <c r="BB272" s="173" t="str">
        <f t="shared" si="317"/>
        <v>○</v>
      </c>
      <c r="BC272" s="173" t="str">
        <f t="shared" si="329"/>
        <v/>
      </c>
      <c r="BD272" s="173" t="str">
        <f t="shared" si="308"/>
        <v/>
      </c>
      <c r="BE272" s="1"/>
      <c r="BF272" s="173">
        <v>1</v>
      </c>
      <c r="BG272" s="115" t="s">
        <v>566</v>
      </c>
      <c r="BH272" s="173"/>
      <c r="BI272" s="118"/>
      <c r="BJ272" s="61"/>
      <c r="BK272" s="173"/>
      <c r="BL272" s="1"/>
      <c r="BM272" s="105"/>
      <c r="BN272" s="111"/>
      <c r="BO272" s="1"/>
      <c r="BP272" s="1"/>
    </row>
    <row r="273" spans="1:68" s="274" customFormat="1" ht="54" customHeight="1" x14ac:dyDescent="0.15">
      <c r="A273" s="383"/>
      <c r="B273" s="289" t="s">
        <v>1453</v>
      </c>
      <c r="C273" s="287"/>
      <c r="D273" s="288"/>
      <c r="E273" s="70"/>
      <c r="F273" s="70"/>
      <c r="G273" s="70"/>
      <c r="H273" s="70"/>
      <c r="I273" s="290"/>
      <c r="J273" s="70"/>
      <c r="K273" s="70"/>
      <c r="L273" s="70"/>
      <c r="M273" s="70"/>
      <c r="N273" s="70"/>
      <c r="O273" s="291"/>
      <c r="P273" s="114"/>
      <c r="Q273" s="292"/>
      <c r="R273" s="292"/>
      <c r="S273" s="293"/>
      <c r="T273" s="298"/>
      <c r="U273" s="78"/>
      <c r="V273" s="295" t="str">
        <f t="shared" si="325"/>
        <v/>
      </c>
      <c r="W273" s="296"/>
      <c r="X273" s="291"/>
      <c r="Y273" s="291"/>
      <c r="Z273" s="297"/>
      <c r="AA273" s="437"/>
      <c r="AB273" s="73" t="s">
        <v>406</v>
      </c>
      <c r="AC273" s="74"/>
      <c r="AD273" s="73" t="s">
        <v>406</v>
      </c>
      <c r="AE273" s="74"/>
      <c r="AF273" s="437"/>
      <c r="AG273" s="9" t="str">
        <f t="shared" si="328"/>
        <v/>
      </c>
      <c r="AH273" s="15"/>
      <c r="AI273" s="75"/>
      <c r="AJ273" s="75"/>
      <c r="AK273" s="75"/>
      <c r="AL273" s="81"/>
      <c r="AM273" s="75"/>
      <c r="AN273" s="81"/>
      <c r="AO273" s="75"/>
      <c r="AP273" s="75"/>
      <c r="AQ273" s="75"/>
      <c r="AR273" s="75"/>
      <c r="AS273" s="75"/>
      <c r="AT273" s="75"/>
      <c r="AU273" s="75"/>
      <c r="AV273" s="75"/>
      <c r="AW273" s="75"/>
      <c r="AX273" s="76"/>
      <c r="AY273" s="77"/>
      <c r="AZ273" s="76"/>
      <c r="BA273" s="78"/>
      <c r="BB273" s="76" t="str">
        <f t="shared" si="317"/>
        <v/>
      </c>
      <c r="BC273" s="76" t="str">
        <f t="shared" si="329"/>
        <v/>
      </c>
      <c r="BD273" s="76" t="str">
        <f t="shared" si="308"/>
        <v/>
      </c>
      <c r="BE273" s="1"/>
      <c r="BF273" s="173"/>
      <c r="BG273" s="115" t="s">
        <v>566</v>
      </c>
      <c r="BH273" s="173">
        <v>1</v>
      </c>
      <c r="BI273" s="173"/>
      <c r="BJ273" s="61"/>
      <c r="BK273" s="173"/>
      <c r="BL273" s="1"/>
      <c r="BM273" s="71"/>
      <c r="BN273" s="114"/>
      <c r="BO273" s="1"/>
      <c r="BP273" s="1"/>
    </row>
    <row r="274" spans="1:68" s="274" customFormat="1" ht="54" customHeight="1" x14ac:dyDescent="0.15">
      <c r="A274" s="383"/>
      <c r="B274" s="289" t="s">
        <v>1454</v>
      </c>
      <c r="C274" s="287"/>
      <c r="D274" s="288"/>
      <c r="E274" s="70"/>
      <c r="F274" s="70"/>
      <c r="G274" s="70"/>
      <c r="H274" s="70"/>
      <c r="I274" s="290"/>
      <c r="J274" s="70"/>
      <c r="K274" s="70"/>
      <c r="L274" s="70"/>
      <c r="M274" s="70"/>
      <c r="N274" s="70"/>
      <c r="O274" s="291"/>
      <c r="P274" s="114"/>
      <c r="Q274" s="292"/>
      <c r="R274" s="292"/>
      <c r="S274" s="293"/>
      <c r="T274" s="298"/>
      <c r="U274" s="78"/>
      <c r="V274" s="295" t="str">
        <f t="shared" si="325"/>
        <v/>
      </c>
      <c r="W274" s="296"/>
      <c r="X274" s="291"/>
      <c r="Y274" s="291"/>
      <c r="Z274" s="297"/>
      <c r="AA274" s="437"/>
      <c r="AB274" s="73" t="s">
        <v>406</v>
      </c>
      <c r="AC274" s="74"/>
      <c r="AD274" s="73" t="s">
        <v>406</v>
      </c>
      <c r="AE274" s="74"/>
      <c r="AF274" s="437"/>
      <c r="AG274" s="9" t="str">
        <f t="shared" si="328"/>
        <v/>
      </c>
      <c r="AH274" s="15"/>
      <c r="AI274" s="75"/>
      <c r="AJ274" s="75"/>
      <c r="AK274" s="75"/>
      <c r="AL274" s="81"/>
      <c r="AM274" s="75"/>
      <c r="AN274" s="81"/>
      <c r="AO274" s="75"/>
      <c r="AP274" s="75"/>
      <c r="AQ274" s="75"/>
      <c r="AR274" s="75"/>
      <c r="AS274" s="75"/>
      <c r="AT274" s="75"/>
      <c r="AU274" s="75"/>
      <c r="AV274" s="75"/>
      <c r="AW274" s="75"/>
      <c r="AX274" s="76"/>
      <c r="AY274" s="77"/>
      <c r="AZ274" s="76"/>
      <c r="BA274" s="78"/>
      <c r="BB274" s="76" t="str">
        <f t="shared" si="317"/>
        <v/>
      </c>
      <c r="BC274" s="76" t="str">
        <f t="shared" si="329"/>
        <v/>
      </c>
      <c r="BD274" s="76" t="str">
        <f t="shared" si="308"/>
        <v/>
      </c>
      <c r="BE274" s="1"/>
      <c r="BF274" s="173"/>
      <c r="BG274" s="115" t="s">
        <v>566</v>
      </c>
      <c r="BH274" s="173">
        <v>1</v>
      </c>
      <c r="BI274" s="173"/>
      <c r="BJ274" s="61"/>
      <c r="BK274" s="173"/>
      <c r="BL274" s="1"/>
      <c r="BM274" s="71"/>
      <c r="BN274" s="114"/>
      <c r="BO274" s="1"/>
      <c r="BP274" s="1"/>
    </row>
    <row r="275" spans="1:68" s="274" customFormat="1" ht="54" customHeight="1" x14ac:dyDescent="0.15">
      <c r="A275" s="383"/>
      <c r="B275" s="289" t="s">
        <v>1456</v>
      </c>
      <c r="C275" s="287"/>
      <c r="D275" s="288"/>
      <c r="E275" s="70"/>
      <c r="F275" s="70"/>
      <c r="G275" s="70"/>
      <c r="H275" s="70"/>
      <c r="I275" s="290"/>
      <c r="J275" s="70"/>
      <c r="K275" s="70"/>
      <c r="L275" s="70"/>
      <c r="M275" s="70"/>
      <c r="N275" s="70"/>
      <c r="O275" s="291"/>
      <c r="P275" s="114"/>
      <c r="Q275" s="292"/>
      <c r="R275" s="292"/>
      <c r="S275" s="293"/>
      <c r="T275" s="298"/>
      <c r="U275" s="78"/>
      <c r="V275" s="295" t="str">
        <f t="shared" si="325"/>
        <v/>
      </c>
      <c r="W275" s="296"/>
      <c r="X275" s="291"/>
      <c r="Y275" s="291"/>
      <c r="Z275" s="297"/>
      <c r="AA275" s="437"/>
      <c r="AB275" s="73" t="s">
        <v>406</v>
      </c>
      <c r="AC275" s="74"/>
      <c r="AD275" s="73" t="s">
        <v>406</v>
      </c>
      <c r="AE275" s="74"/>
      <c r="AF275" s="437"/>
      <c r="AG275" s="9" t="str">
        <f t="shared" si="328"/>
        <v/>
      </c>
      <c r="AH275" s="15"/>
      <c r="AI275" s="75"/>
      <c r="AJ275" s="75"/>
      <c r="AK275" s="75"/>
      <c r="AL275" s="81"/>
      <c r="AM275" s="75"/>
      <c r="AN275" s="81"/>
      <c r="AO275" s="75"/>
      <c r="AP275" s="75"/>
      <c r="AQ275" s="75"/>
      <c r="AR275" s="75"/>
      <c r="AS275" s="75"/>
      <c r="AT275" s="75"/>
      <c r="AU275" s="75"/>
      <c r="AV275" s="75"/>
      <c r="AW275" s="75"/>
      <c r="AX275" s="76"/>
      <c r="AY275" s="77"/>
      <c r="AZ275" s="76"/>
      <c r="BA275" s="78"/>
      <c r="BB275" s="76" t="str">
        <f t="shared" si="317"/>
        <v/>
      </c>
      <c r="BC275" s="76" t="str">
        <f t="shared" si="329"/>
        <v/>
      </c>
      <c r="BD275" s="76" t="str">
        <f t="shared" si="308"/>
        <v/>
      </c>
      <c r="BE275" s="1"/>
      <c r="BF275" s="173"/>
      <c r="BG275" s="115" t="s">
        <v>566</v>
      </c>
      <c r="BH275" s="173">
        <v>1</v>
      </c>
      <c r="BI275" s="173"/>
      <c r="BJ275" s="61"/>
      <c r="BK275" s="173"/>
      <c r="BL275" s="1"/>
      <c r="BM275" s="71"/>
      <c r="BN275" s="114"/>
      <c r="BO275" s="1"/>
      <c r="BP275" s="1"/>
    </row>
    <row r="276" spans="1:68" s="274" customFormat="1" ht="54" customHeight="1" x14ac:dyDescent="0.15">
      <c r="A276" s="383"/>
      <c r="B276" s="289" t="s">
        <v>1457</v>
      </c>
      <c r="C276" s="287"/>
      <c r="D276" s="288"/>
      <c r="E276" s="70"/>
      <c r="F276" s="70"/>
      <c r="G276" s="70"/>
      <c r="H276" s="70"/>
      <c r="I276" s="290"/>
      <c r="J276" s="70"/>
      <c r="K276" s="70"/>
      <c r="L276" s="70"/>
      <c r="M276" s="70"/>
      <c r="N276" s="70"/>
      <c r="O276" s="291"/>
      <c r="P276" s="114"/>
      <c r="Q276" s="292"/>
      <c r="R276" s="292"/>
      <c r="S276" s="293"/>
      <c r="T276" s="298"/>
      <c r="U276" s="78"/>
      <c r="V276" s="295" t="str">
        <f t="shared" si="325"/>
        <v/>
      </c>
      <c r="W276" s="296"/>
      <c r="X276" s="291"/>
      <c r="Y276" s="291"/>
      <c r="Z276" s="297"/>
      <c r="AA276" s="437"/>
      <c r="AB276" s="73" t="s">
        <v>406</v>
      </c>
      <c r="AC276" s="74"/>
      <c r="AD276" s="73" t="s">
        <v>406</v>
      </c>
      <c r="AE276" s="74"/>
      <c r="AF276" s="437"/>
      <c r="AG276" s="9" t="str">
        <f t="shared" si="328"/>
        <v/>
      </c>
      <c r="AH276" s="15"/>
      <c r="AI276" s="75"/>
      <c r="AJ276" s="75"/>
      <c r="AK276" s="75"/>
      <c r="AL276" s="81"/>
      <c r="AM276" s="75"/>
      <c r="AN276" s="81"/>
      <c r="AO276" s="75"/>
      <c r="AP276" s="75"/>
      <c r="AQ276" s="75"/>
      <c r="AR276" s="75"/>
      <c r="AS276" s="75"/>
      <c r="AT276" s="75"/>
      <c r="AU276" s="75"/>
      <c r="AV276" s="75"/>
      <c r="AW276" s="75"/>
      <c r="AX276" s="76"/>
      <c r="AY276" s="77"/>
      <c r="AZ276" s="76"/>
      <c r="BA276" s="78"/>
      <c r="BB276" s="76" t="str">
        <f t="shared" si="317"/>
        <v/>
      </c>
      <c r="BC276" s="76" t="str">
        <f t="shared" si="329"/>
        <v/>
      </c>
      <c r="BD276" s="76" t="str">
        <f t="shared" si="308"/>
        <v/>
      </c>
      <c r="BE276" s="1"/>
      <c r="BF276" s="173"/>
      <c r="BG276" s="115" t="s">
        <v>566</v>
      </c>
      <c r="BH276" s="173">
        <v>1</v>
      </c>
      <c r="BI276" s="173"/>
      <c r="BJ276" s="61"/>
      <c r="BK276" s="173"/>
      <c r="BL276" s="1"/>
      <c r="BM276" s="71"/>
      <c r="BN276" s="114"/>
      <c r="BO276" s="1"/>
      <c r="BP276" s="1"/>
    </row>
    <row r="277" spans="1:68" s="273" customFormat="1" ht="21" customHeight="1" x14ac:dyDescent="0.15">
      <c r="A277" s="380" t="s">
        <v>632</v>
      </c>
      <c r="B277" s="230"/>
      <c r="C277" s="505"/>
      <c r="D277" s="506"/>
      <c r="E277" s="88"/>
      <c r="F277" s="91"/>
      <c r="G277" s="90"/>
      <c r="H277" s="90"/>
      <c r="I277" s="243"/>
      <c r="J277" s="90"/>
      <c r="K277" s="88"/>
      <c r="L277" s="89"/>
      <c r="M277" s="89"/>
      <c r="N277" s="90"/>
      <c r="O277" s="245"/>
      <c r="P277" s="110"/>
      <c r="Q277" s="263"/>
      <c r="R277" s="230"/>
      <c r="S277" s="264"/>
      <c r="T277" s="265"/>
      <c r="U277" s="414"/>
      <c r="V277" s="266" t="str">
        <f t="shared" si="325"/>
        <v/>
      </c>
      <c r="W277" s="266"/>
      <c r="X277" s="266"/>
      <c r="Y277" s="266"/>
      <c r="Z277" s="267"/>
      <c r="AA277" s="38"/>
      <c r="AB277" s="92"/>
      <c r="AC277" s="93"/>
      <c r="AD277" s="92"/>
      <c r="AE277" s="93"/>
      <c r="AF277" s="28"/>
      <c r="AG277" s="9" t="str">
        <f t="shared" si="328"/>
        <v/>
      </c>
      <c r="AH277" s="15"/>
      <c r="AI277" s="94"/>
      <c r="AJ277" s="94"/>
      <c r="AK277" s="94"/>
      <c r="AL277" s="45"/>
      <c r="AM277" s="94"/>
      <c r="AN277" s="45"/>
      <c r="AO277" s="94"/>
      <c r="AP277" s="94"/>
      <c r="AQ277" s="94"/>
      <c r="AR277" s="94"/>
      <c r="AS277" s="94"/>
      <c r="AT277" s="94"/>
      <c r="AU277" s="94"/>
      <c r="AV277" s="94"/>
      <c r="AW277" s="94"/>
      <c r="AX277" s="95"/>
      <c r="AY277" s="507"/>
      <c r="AZ277" s="94"/>
      <c r="BA277" s="96"/>
      <c r="BB277" s="95"/>
      <c r="BC277" s="95"/>
      <c r="BD277" s="95"/>
      <c r="BE277" s="104"/>
      <c r="BF277" s="46"/>
      <c r="BG277" s="115"/>
      <c r="BH277" s="116"/>
      <c r="BI277" s="117"/>
      <c r="BJ277" s="61"/>
      <c r="BK277" s="116"/>
      <c r="BL277" s="104"/>
      <c r="BM277" s="83"/>
      <c r="BN277" s="110"/>
      <c r="BO277" s="104"/>
      <c r="BP277" s="104"/>
    </row>
    <row r="278" spans="1:68" s="274" customFormat="1" ht="54" customHeight="1" x14ac:dyDescent="0.15">
      <c r="A278" s="379">
        <v>222</v>
      </c>
      <c r="B278" s="226" t="s">
        <v>1488</v>
      </c>
      <c r="C278" s="229" t="s">
        <v>788</v>
      </c>
      <c r="D278" s="228" t="s">
        <v>520</v>
      </c>
      <c r="E278" s="59">
        <v>54.709000000000003</v>
      </c>
      <c r="F278" s="59">
        <v>54.709000000000003</v>
      </c>
      <c r="G278" s="59">
        <v>40.6</v>
      </c>
      <c r="H278" s="59" t="s">
        <v>1083</v>
      </c>
      <c r="I278" s="238" t="s">
        <v>963</v>
      </c>
      <c r="J278" s="241" t="s">
        <v>1123</v>
      </c>
      <c r="K278" s="59">
        <v>155.298</v>
      </c>
      <c r="L278" s="59">
        <v>57.17</v>
      </c>
      <c r="M278" s="59">
        <f t="shared" ref="M278:M288" si="355">L278-K278</f>
        <v>-98.128</v>
      </c>
      <c r="N278" s="59">
        <v>-1.143</v>
      </c>
      <c r="O278" s="242" t="s">
        <v>961</v>
      </c>
      <c r="P278" s="241" t="s">
        <v>1099</v>
      </c>
      <c r="Q278" s="255"/>
      <c r="R278" s="255" t="s">
        <v>46</v>
      </c>
      <c r="S278" s="256" t="s">
        <v>295</v>
      </c>
      <c r="T278" s="257" t="s">
        <v>318</v>
      </c>
      <c r="U278" s="426">
        <v>232</v>
      </c>
      <c r="V278" s="258" t="str">
        <f t="shared" si="325"/>
        <v/>
      </c>
      <c r="W278" s="261"/>
      <c r="X278" s="227"/>
      <c r="Y278" s="227"/>
      <c r="Z278" s="260"/>
      <c r="AA278" s="437"/>
      <c r="AB278" s="435" t="s">
        <v>406</v>
      </c>
      <c r="AC278" s="436"/>
      <c r="AD278" s="435" t="s">
        <v>406</v>
      </c>
      <c r="AE278" s="436"/>
      <c r="AF278" s="437"/>
      <c r="AG278" s="9" t="str">
        <f t="shared" si="328"/>
        <v>研究振興局一般会計</v>
      </c>
      <c r="AH278" s="15"/>
      <c r="AI278" s="53" t="str">
        <f t="shared" ref="AI278:AI289" si="356">IF(OR(AJ278="○",AS278="○"),"○","－")</f>
        <v>－</v>
      </c>
      <c r="AJ278" s="53" t="str">
        <f t="shared" ref="AJ278:AJ289" si="357">IF(OR(AO278="○",AP278="○",AQ278="○",AT278="○",AV278="○"),"○","－")</f>
        <v>－</v>
      </c>
      <c r="AK278" s="53" t="str">
        <f t="shared" ref="AK278:AK289" si="358">IF(OR(AO278="○",AP278="○",AQ278="○"),"○","－")</f>
        <v>－</v>
      </c>
      <c r="AL278" s="81"/>
      <c r="AM278" s="46" t="str">
        <f t="shared" ref="AM278:AM289" si="359">IF(AB278="○","○","－")</f>
        <v>－</v>
      </c>
      <c r="AN278" s="81"/>
      <c r="AO278" s="46" t="str">
        <f t="shared" ref="AO278:AO289" si="360">IF(AY278=41730,"○","-")</f>
        <v>-</v>
      </c>
      <c r="AP278" s="46" t="str">
        <f t="shared" ref="AP278:AP289" si="361">IF(AZ278=42460,"○","-")</f>
        <v>-</v>
      </c>
      <c r="AQ278" s="46"/>
      <c r="AR278" s="46"/>
      <c r="AS278" s="46"/>
      <c r="AT278" s="46"/>
      <c r="AU278" s="46"/>
      <c r="AV278" s="46"/>
      <c r="AW278" s="46"/>
      <c r="AX278" s="173"/>
      <c r="AY278" s="10">
        <v>40634</v>
      </c>
      <c r="AZ278" s="173" t="s">
        <v>520</v>
      </c>
      <c r="BA278" s="426" t="str">
        <f t="shared" si="327"/>
        <v>未定</v>
      </c>
      <c r="BB278" s="173" t="str">
        <f t="shared" si="317"/>
        <v/>
      </c>
      <c r="BC278" s="173" t="str">
        <f t="shared" si="329"/>
        <v/>
      </c>
      <c r="BD278" s="173" t="str">
        <f t="shared" si="308"/>
        <v/>
      </c>
      <c r="BE278" s="1"/>
      <c r="BF278" s="173">
        <v>1</v>
      </c>
      <c r="BG278" s="115" t="s">
        <v>567</v>
      </c>
      <c r="BH278" s="173"/>
      <c r="BI278" s="118"/>
      <c r="BJ278" s="61"/>
      <c r="BK278" s="173"/>
      <c r="BL278" s="3"/>
      <c r="BM278" s="105"/>
      <c r="BN278" s="153"/>
      <c r="BO278" s="3"/>
      <c r="BP278" s="3"/>
    </row>
    <row r="279" spans="1:68" s="274" customFormat="1" ht="60" customHeight="1" x14ac:dyDescent="0.15">
      <c r="A279" s="379">
        <v>223</v>
      </c>
      <c r="B279" s="226" t="s">
        <v>605</v>
      </c>
      <c r="C279" s="229" t="s">
        <v>786</v>
      </c>
      <c r="D279" s="228" t="s">
        <v>523</v>
      </c>
      <c r="E279" s="59">
        <v>5483.1970000000001</v>
      </c>
      <c r="F279" s="62">
        <v>8849.7999999999993</v>
      </c>
      <c r="G279" s="62">
        <v>8846.9</v>
      </c>
      <c r="H279" s="59" t="s">
        <v>1083</v>
      </c>
      <c r="I279" s="238" t="s">
        <v>964</v>
      </c>
      <c r="J279" s="241" t="s">
        <v>1522</v>
      </c>
      <c r="K279" s="59">
        <v>0</v>
      </c>
      <c r="L279" s="59">
        <v>0</v>
      </c>
      <c r="M279" s="59">
        <f t="shared" si="355"/>
        <v>0</v>
      </c>
      <c r="N279" s="62"/>
      <c r="O279" s="242" t="s">
        <v>962</v>
      </c>
      <c r="P279" s="241" t="s">
        <v>1093</v>
      </c>
      <c r="Q279" s="255"/>
      <c r="R279" s="255" t="s">
        <v>46</v>
      </c>
      <c r="S279" s="256" t="s">
        <v>295</v>
      </c>
      <c r="T279" s="257" t="s">
        <v>221</v>
      </c>
      <c r="U279" s="426">
        <v>233</v>
      </c>
      <c r="V279" s="258" t="str">
        <f t="shared" si="325"/>
        <v/>
      </c>
      <c r="W279" s="261"/>
      <c r="X279" s="227" t="s">
        <v>387</v>
      </c>
      <c r="Y279" s="227"/>
      <c r="Z279" s="260"/>
      <c r="AA279" s="437"/>
      <c r="AB279" s="435" t="s">
        <v>406</v>
      </c>
      <c r="AC279" s="436"/>
      <c r="AD279" s="435" t="s">
        <v>406</v>
      </c>
      <c r="AE279" s="436"/>
      <c r="AF279" s="437"/>
      <c r="AG279" s="9" t="str">
        <f t="shared" si="328"/>
        <v>研究振興局一般会計</v>
      </c>
      <c r="AH279" s="15" t="s">
        <v>702</v>
      </c>
      <c r="AI279" s="53" t="str">
        <f t="shared" si="356"/>
        <v>－</v>
      </c>
      <c r="AJ279" s="53" t="str">
        <f t="shared" si="357"/>
        <v>－</v>
      </c>
      <c r="AK279" s="53" t="str">
        <f t="shared" si="358"/>
        <v>－</v>
      </c>
      <c r="AL279" s="81"/>
      <c r="AM279" s="46" t="str">
        <f t="shared" si="359"/>
        <v>－</v>
      </c>
      <c r="AN279" s="81"/>
      <c r="AO279" s="46" t="str">
        <f t="shared" si="360"/>
        <v>-</v>
      </c>
      <c r="AP279" s="46" t="str">
        <f t="shared" si="361"/>
        <v>-</v>
      </c>
      <c r="AQ279" s="46"/>
      <c r="AR279" s="46"/>
      <c r="AS279" s="46"/>
      <c r="AT279" s="46"/>
      <c r="AU279" s="46"/>
      <c r="AV279" s="46"/>
      <c r="AW279" s="46"/>
      <c r="AX279" s="173" t="s">
        <v>387</v>
      </c>
      <c r="AY279" s="10">
        <v>39539</v>
      </c>
      <c r="AZ279" s="508">
        <v>42094</v>
      </c>
      <c r="BA279" s="426">
        <f t="shared" si="327"/>
        <v>7</v>
      </c>
      <c r="BB279" s="173" t="str">
        <f t="shared" si="317"/>
        <v/>
      </c>
      <c r="BC279" s="173" t="str">
        <f t="shared" si="329"/>
        <v/>
      </c>
      <c r="BD279" s="173" t="str">
        <f t="shared" si="308"/>
        <v/>
      </c>
      <c r="BE279" s="1"/>
      <c r="BF279" s="173">
        <v>1</v>
      </c>
      <c r="BG279" s="115" t="s">
        <v>567</v>
      </c>
      <c r="BH279" s="173"/>
      <c r="BI279" s="118"/>
      <c r="BJ279" s="61"/>
      <c r="BK279" s="173"/>
      <c r="BL279" s="3"/>
      <c r="BM279" s="105"/>
      <c r="BN279" s="153"/>
      <c r="BO279" s="3"/>
      <c r="BP279" s="3"/>
    </row>
    <row r="280" spans="1:68" s="274" customFormat="1" ht="60" customHeight="1" x14ac:dyDescent="0.15">
      <c r="A280" s="379">
        <v>224</v>
      </c>
      <c r="B280" s="226" t="s">
        <v>222</v>
      </c>
      <c r="C280" s="229" t="s">
        <v>796</v>
      </c>
      <c r="D280" s="228" t="s">
        <v>523</v>
      </c>
      <c r="E280" s="59">
        <v>1828.355</v>
      </c>
      <c r="F280" s="62">
        <v>2128</v>
      </c>
      <c r="G280" s="62">
        <v>2113</v>
      </c>
      <c r="H280" s="59" t="s">
        <v>1083</v>
      </c>
      <c r="I280" s="238" t="s">
        <v>964</v>
      </c>
      <c r="J280" s="241" t="s">
        <v>1522</v>
      </c>
      <c r="K280" s="59">
        <v>0</v>
      </c>
      <c r="L280" s="59">
        <v>0</v>
      </c>
      <c r="M280" s="59">
        <f t="shared" si="355"/>
        <v>0</v>
      </c>
      <c r="N280" s="62"/>
      <c r="O280" s="242" t="s">
        <v>962</v>
      </c>
      <c r="P280" s="241" t="s">
        <v>1093</v>
      </c>
      <c r="Q280" s="255"/>
      <c r="R280" s="255" t="s">
        <v>46</v>
      </c>
      <c r="S280" s="256" t="s">
        <v>295</v>
      </c>
      <c r="T280" s="257" t="s">
        <v>221</v>
      </c>
      <c r="U280" s="426">
        <v>235</v>
      </c>
      <c r="V280" s="258"/>
      <c r="W280" s="261" t="s">
        <v>693</v>
      </c>
      <c r="X280" s="227"/>
      <c r="Y280" s="227"/>
      <c r="Z280" s="260"/>
      <c r="AA280" s="437"/>
      <c r="AB280" s="435" t="s">
        <v>406</v>
      </c>
      <c r="AC280" s="436"/>
      <c r="AD280" s="435" t="s">
        <v>407</v>
      </c>
      <c r="AE280" s="436" t="s">
        <v>519</v>
      </c>
      <c r="AF280" s="437"/>
      <c r="AG280" s="9" t="str">
        <f t="shared" si="328"/>
        <v>研究振興局一般会計</v>
      </c>
      <c r="AH280" s="15"/>
      <c r="AI280" s="53" t="str">
        <f t="shared" si="356"/>
        <v>－</v>
      </c>
      <c r="AJ280" s="53" t="str">
        <f t="shared" si="357"/>
        <v>－</v>
      </c>
      <c r="AK280" s="53" t="str">
        <f t="shared" si="358"/>
        <v>－</v>
      </c>
      <c r="AL280" s="81"/>
      <c r="AM280" s="46" t="str">
        <f t="shared" si="359"/>
        <v>－</v>
      </c>
      <c r="AN280" s="81"/>
      <c r="AO280" s="46" t="str">
        <f t="shared" si="360"/>
        <v>-</v>
      </c>
      <c r="AP280" s="46" t="str">
        <f t="shared" si="361"/>
        <v>-</v>
      </c>
      <c r="AQ280" s="46"/>
      <c r="AR280" s="46"/>
      <c r="AS280" s="46"/>
      <c r="AT280" s="46"/>
      <c r="AU280" s="46"/>
      <c r="AV280" s="46"/>
      <c r="AW280" s="46"/>
      <c r="AX280" s="173"/>
      <c r="AY280" s="10">
        <v>40269</v>
      </c>
      <c r="AZ280" s="508">
        <v>42094</v>
      </c>
      <c r="BA280" s="426">
        <f t="shared" si="327"/>
        <v>5</v>
      </c>
      <c r="BB280" s="173" t="str">
        <f t="shared" si="317"/>
        <v/>
      </c>
      <c r="BC280" s="173" t="str">
        <f t="shared" si="329"/>
        <v/>
      </c>
      <c r="BD280" s="173" t="str">
        <f t="shared" si="308"/>
        <v/>
      </c>
      <c r="BE280" s="1"/>
      <c r="BF280" s="173">
        <v>1</v>
      </c>
      <c r="BG280" s="115" t="s">
        <v>567</v>
      </c>
      <c r="BH280" s="173"/>
      <c r="BI280" s="118"/>
      <c r="BJ280" s="61"/>
      <c r="BK280" s="173"/>
      <c r="BL280" s="3"/>
      <c r="BM280" s="105"/>
      <c r="BN280" s="153"/>
      <c r="BO280" s="3"/>
      <c r="BP280" s="3"/>
    </row>
    <row r="281" spans="1:68" s="274" customFormat="1" ht="60" customHeight="1" x14ac:dyDescent="0.15">
      <c r="A281" s="379">
        <v>225</v>
      </c>
      <c r="B281" s="226" t="s">
        <v>223</v>
      </c>
      <c r="C281" s="229" t="s">
        <v>796</v>
      </c>
      <c r="D281" s="228" t="s">
        <v>793</v>
      </c>
      <c r="E281" s="59">
        <v>674.74599999999998</v>
      </c>
      <c r="F281" s="59">
        <v>674.74599999999998</v>
      </c>
      <c r="G281" s="59">
        <v>673.8</v>
      </c>
      <c r="H281" s="59" t="s">
        <v>1083</v>
      </c>
      <c r="I281" s="238" t="s">
        <v>964</v>
      </c>
      <c r="J281" s="241" t="s">
        <v>1116</v>
      </c>
      <c r="K281" s="59">
        <v>0</v>
      </c>
      <c r="L281" s="59">
        <v>0</v>
      </c>
      <c r="M281" s="59">
        <f t="shared" si="355"/>
        <v>0</v>
      </c>
      <c r="N281" s="62"/>
      <c r="O281" s="242" t="s">
        <v>962</v>
      </c>
      <c r="P281" s="241" t="s">
        <v>1093</v>
      </c>
      <c r="Q281" s="255"/>
      <c r="R281" s="255" t="s">
        <v>46</v>
      </c>
      <c r="S281" s="256" t="s">
        <v>295</v>
      </c>
      <c r="T281" s="257" t="s">
        <v>221</v>
      </c>
      <c r="U281" s="426">
        <v>236</v>
      </c>
      <c r="V281" s="258"/>
      <c r="W281" s="261" t="s">
        <v>693</v>
      </c>
      <c r="X281" s="227"/>
      <c r="Y281" s="227"/>
      <c r="Z281" s="260"/>
      <c r="AA281" s="437"/>
      <c r="AB281" s="435" t="s">
        <v>406</v>
      </c>
      <c r="AC281" s="436"/>
      <c r="AD281" s="435" t="s">
        <v>407</v>
      </c>
      <c r="AE281" s="436" t="s">
        <v>519</v>
      </c>
      <c r="AF281" s="437"/>
      <c r="AG281" s="9" t="str">
        <f t="shared" si="328"/>
        <v>研究振興局一般会計</v>
      </c>
      <c r="AH281" s="15"/>
      <c r="AI281" s="53" t="str">
        <f t="shared" si="356"/>
        <v>－</v>
      </c>
      <c r="AJ281" s="53" t="str">
        <f t="shared" si="357"/>
        <v>－</v>
      </c>
      <c r="AK281" s="53" t="str">
        <f t="shared" si="358"/>
        <v>－</v>
      </c>
      <c r="AL281" s="81"/>
      <c r="AM281" s="46" t="str">
        <f t="shared" si="359"/>
        <v>－</v>
      </c>
      <c r="AN281" s="81"/>
      <c r="AO281" s="46" t="str">
        <f t="shared" si="360"/>
        <v>-</v>
      </c>
      <c r="AP281" s="46" t="str">
        <f t="shared" si="361"/>
        <v>-</v>
      </c>
      <c r="AQ281" s="46"/>
      <c r="AR281" s="46"/>
      <c r="AS281" s="46"/>
      <c r="AT281" s="46"/>
      <c r="AU281" s="46"/>
      <c r="AV281" s="46"/>
      <c r="AW281" s="46"/>
      <c r="AX281" s="173"/>
      <c r="AY281" s="10">
        <v>40269</v>
      </c>
      <c r="AZ281" s="508">
        <v>42094</v>
      </c>
      <c r="BA281" s="426">
        <f t="shared" si="327"/>
        <v>5</v>
      </c>
      <c r="BB281" s="173" t="str">
        <f t="shared" si="317"/>
        <v/>
      </c>
      <c r="BC281" s="173" t="str">
        <f t="shared" si="329"/>
        <v/>
      </c>
      <c r="BD281" s="173" t="str">
        <f t="shared" si="308"/>
        <v/>
      </c>
      <c r="BE281" s="1"/>
      <c r="BF281" s="173">
        <v>1</v>
      </c>
      <c r="BG281" s="115" t="s">
        <v>567</v>
      </c>
      <c r="BH281" s="173"/>
      <c r="BI281" s="118"/>
      <c r="BJ281" s="61"/>
      <c r="BK281" s="173"/>
      <c r="BL281" s="3"/>
      <c r="BM281" s="105"/>
      <c r="BN281" s="153"/>
      <c r="BO281" s="3"/>
      <c r="BP281" s="3"/>
    </row>
    <row r="282" spans="1:68" s="274" customFormat="1" ht="60" customHeight="1" x14ac:dyDescent="0.15">
      <c r="A282" s="379">
        <v>226</v>
      </c>
      <c r="B282" s="226" t="s">
        <v>35</v>
      </c>
      <c r="C282" s="229" t="s">
        <v>787</v>
      </c>
      <c r="D282" s="228" t="s">
        <v>1621</v>
      </c>
      <c r="E282" s="59">
        <v>1829.596</v>
      </c>
      <c r="F282" s="59">
        <v>5852</v>
      </c>
      <c r="G282" s="59">
        <v>5822</v>
      </c>
      <c r="H282" s="59" t="s">
        <v>1083</v>
      </c>
      <c r="I282" s="238" t="s">
        <v>964</v>
      </c>
      <c r="J282" s="241" t="s">
        <v>1120</v>
      </c>
      <c r="K282" s="59">
        <v>0</v>
      </c>
      <c r="L282" s="59">
        <v>0</v>
      </c>
      <c r="M282" s="59">
        <f t="shared" si="355"/>
        <v>0</v>
      </c>
      <c r="N282" s="62"/>
      <c r="O282" s="242" t="s">
        <v>962</v>
      </c>
      <c r="P282" s="241" t="s">
        <v>1094</v>
      </c>
      <c r="Q282" s="255"/>
      <c r="R282" s="255" t="s">
        <v>46</v>
      </c>
      <c r="S282" s="256" t="s">
        <v>295</v>
      </c>
      <c r="T282" s="257" t="s">
        <v>221</v>
      </c>
      <c r="U282" s="426">
        <v>237</v>
      </c>
      <c r="V282" s="258"/>
      <c r="W282" s="261" t="s">
        <v>693</v>
      </c>
      <c r="X282" s="227"/>
      <c r="Y282" s="227"/>
      <c r="Z282" s="260"/>
      <c r="AA282" s="437"/>
      <c r="AB282" s="435" t="s">
        <v>406</v>
      </c>
      <c r="AC282" s="436"/>
      <c r="AD282" s="435" t="s">
        <v>407</v>
      </c>
      <c r="AE282" s="436" t="s">
        <v>409</v>
      </c>
      <c r="AF282" s="437"/>
      <c r="AG282" s="9" t="str">
        <f t="shared" si="328"/>
        <v>研究振興局一般会計</v>
      </c>
      <c r="AH282" s="15" t="s">
        <v>702</v>
      </c>
      <c r="AI282" s="53" t="str">
        <f t="shared" si="356"/>
        <v>－</v>
      </c>
      <c r="AJ282" s="53" t="str">
        <f t="shared" si="357"/>
        <v>－</v>
      </c>
      <c r="AK282" s="53" t="str">
        <f t="shared" si="358"/>
        <v>－</v>
      </c>
      <c r="AL282" s="81"/>
      <c r="AM282" s="46" t="str">
        <f t="shared" si="359"/>
        <v>－</v>
      </c>
      <c r="AN282" s="81"/>
      <c r="AO282" s="46" t="str">
        <f t="shared" si="360"/>
        <v>-</v>
      </c>
      <c r="AP282" s="46" t="str">
        <f t="shared" si="361"/>
        <v>-</v>
      </c>
      <c r="AQ282" s="46"/>
      <c r="AR282" s="46"/>
      <c r="AS282" s="46"/>
      <c r="AT282" s="46"/>
      <c r="AU282" s="46"/>
      <c r="AV282" s="46"/>
      <c r="AW282" s="46"/>
      <c r="AX282" s="173"/>
      <c r="AY282" s="10">
        <v>41365</v>
      </c>
      <c r="AZ282" s="508">
        <v>42094</v>
      </c>
      <c r="BA282" s="426">
        <f t="shared" si="327"/>
        <v>1.9972602739726026</v>
      </c>
      <c r="BB282" s="173" t="str">
        <f t="shared" si="317"/>
        <v/>
      </c>
      <c r="BC282" s="173" t="str">
        <f t="shared" si="329"/>
        <v/>
      </c>
      <c r="BD282" s="173" t="str">
        <f t="shared" si="308"/>
        <v/>
      </c>
      <c r="BE282" s="1"/>
      <c r="BF282" s="173">
        <v>1</v>
      </c>
      <c r="BG282" s="115" t="s">
        <v>567</v>
      </c>
      <c r="BH282" s="173"/>
      <c r="BI282" s="118"/>
      <c r="BJ282" s="61"/>
      <c r="BK282" s="173"/>
      <c r="BL282" s="3"/>
      <c r="BM282" s="105"/>
      <c r="BN282" s="153"/>
      <c r="BO282" s="3"/>
      <c r="BP282" s="3"/>
    </row>
    <row r="283" spans="1:68" s="274" customFormat="1" ht="60" customHeight="1" x14ac:dyDescent="0.15">
      <c r="A283" s="379">
        <v>227</v>
      </c>
      <c r="B283" s="226" t="s">
        <v>226</v>
      </c>
      <c r="C283" s="229" t="s">
        <v>788</v>
      </c>
      <c r="D283" s="228" t="s">
        <v>523</v>
      </c>
      <c r="E283" s="59">
        <v>5928.973</v>
      </c>
      <c r="F283" s="59">
        <v>5893</v>
      </c>
      <c r="G283" s="59">
        <v>5893</v>
      </c>
      <c r="H283" s="175" t="s">
        <v>1044</v>
      </c>
      <c r="I283" s="238" t="s">
        <v>964</v>
      </c>
      <c r="J283" s="241" t="s">
        <v>1120</v>
      </c>
      <c r="K283" s="59">
        <v>0</v>
      </c>
      <c r="L283" s="59">
        <v>0</v>
      </c>
      <c r="M283" s="59">
        <f t="shared" ref="M283" si="362">L283-K283</f>
        <v>0</v>
      </c>
      <c r="N283" s="62"/>
      <c r="O283" s="242" t="s">
        <v>962</v>
      </c>
      <c r="P283" s="241" t="s">
        <v>1094</v>
      </c>
      <c r="Q283" s="255"/>
      <c r="R283" s="255" t="s">
        <v>46</v>
      </c>
      <c r="S283" s="256" t="s">
        <v>295</v>
      </c>
      <c r="T283" s="257" t="s">
        <v>318</v>
      </c>
      <c r="U283" s="426">
        <v>238</v>
      </c>
      <c r="V283" s="258" t="s">
        <v>407</v>
      </c>
      <c r="W283" s="261" t="s">
        <v>519</v>
      </c>
      <c r="X283" s="227"/>
      <c r="Y283" s="227"/>
      <c r="Z283" s="260"/>
      <c r="AA283" s="437"/>
      <c r="AB283" s="435" t="s">
        <v>406</v>
      </c>
      <c r="AC283" s="436"/>
      <c r="AD283" s="435" t="s">
        <v>406</v>
      </c>
      <c r="AE283" s="436"/>
      <c r="AF283" s="437"/>
      <c r="AG283" s="9" t="str">
        <f t="shared" si="328"/>
        <v>研究振興局一般会計</v>
      </c>
      <c r="AH283" s="15"/>
      <c r="AI283" s="53" t="str">
        <f t="shared" ref="AI283:AI284" si="363">IF(OR(AJ283="○",AS283="○"),"○","－")</f>
        <v>－</v>
      </c>
      <c r="AJ283" s="53" t="str">
        <f t="shared" ref="AJ283:AJ284" si="364">IF(OR(AO283="○",AP283="○",AQ283="○",AT283="○",AV283="○"),"○","－")</f>
        <v>－</v>
      </c>
      <c r="AK283" s="53" t="str">
        <f t="shared" ref="AK283:AK284" si="365">IF(OR(AO283="○",AP283="○",AQ283="○"),"○","－")</f>
        <v>－</v>
      </c>
      <c r="AL283" s="81"/>
      <c r="AM283" s="46" t="str">
        <f t="shared" ref="AM283:AM284" si="366">IF(AB283="○","○","－")</f>
        <v>－</v>
      </c>
      <c r="AN283" s="81"/>
      <c r="AO283" s="46" t="str">
        <f t="shared" si="360"/>
        <v>-</v>
      </c>
      <c r="AP283" s="46" t="str">
        <f t="shared" si="361"/>
        <v>-</v>
      </c>
      <c r="AQ283" s="46"/>
      <c r="AR283" s="46"/>
      <c r="AS283" s="46"/>
      <c r="AT283" s="46"/>
      <c r="AU283" s="46"/>
      <c r="AV283" s="46"/>
      <c r="AW283" s="46"/>
      <c r="AX283" s="173"/>
      <c r="AY283" s="10">
        <v>40634</v>
      </c>
      <c r="AZ283" s="508">
        <v>42094</v>
      </c>
      <c r="BA283" s="426">
        <f t="shared" ref="BA283:BA284" si="367">IF(AZ283="未定","未定",YEARFRAC(AY283,AZ283,3))</f>
        <v>4</v>
      </c>
      <c r="BB283" s="173" t="str">
        <f t="shared" si="317"/>
        <v/>
      </c>
      <c r="BC283" s="173" t="str">
        <f t="shared" ref="BC283:BC284" si="368">IF(AND(AZ283="未定",AB283="○"),"○","")</f>
        <v/>
      </c>
      <c r="BD283" s="173" t="str">
        <f t="shared" si="308"/>
        <v/>
      </c>
      <c r="BE283" s="1"/>
      <c r="BF283" s="173">
        <v>1</v>
      </c>
      <c r="BG283" s="115" t="s">
        <v>567</v>
      </c>
      <c r="BH283" s="173"/>
      <c r="BI283" s="118"/>
      <c r="BJ283" s="61"/>
      <c r="BK283" s="173"/>
      <c r="BL283" s="3"/>
      <c r="BM283" s="105"/>
      <c r="BN283" s="111"/>
      <c r="BO283" s="3"/>
      <c r="BP283" s="3"/>
    </row>
    <row r="284" spans="1:68" s="274" customFormat="1" ht="54" customHeight="1" x14ac:dyDescent="0.15">
      <c r="A284" s="379">
        <v>228</v>
      </c>
      <c r="B284" s="226" t="s">
        <v>384</v>
      </c>
      <c r="C284" s="229" t="s">
        <v>788</v>
      </c>
      <c r="D284" s="228" t="s">
        <v>1622</v>
      </c>
      <c r="E284" s="59">
        <v>299</v>
      </c>
      <c r="F284" s="59">
        <v>540</v>
      </c>
      <c r="G284" s="59">
        <v>539.9</v>
      </c>
      <c r="H284" s="59" t="s">
        <v>1083</v>
      </c>
      <c r="I284" s="238" t="s">
        <v>964</v>
      </c>
      <c r="J284" s="241" t="s">
        <v>1120</v>
      </c>
      <c r="K284" s="59">
        <v>0</v>
      </c>
      <c r="L284" s="59">
        <v>0</v>
      </c>
      <c r="M284" s="59">
        <f>L284-K284</f>
        <v>0</v>
      </c>
      <c r="N284" s="59"/>
      <c r="O284" s="242" t="s">
        <v>962</v>
      </c>
      <c r="P284" s="241" t="s">
        <v>1094</v>
      </c>
      <c r="Q284" s="255"/>
      <c r="R284" s="255" t="s">
        <v>53</v>
      </c>
      <c r="S284" s="256" t="s">
        <v>295</v>
      </c>
      <c r="T284" s="257" t="s">
        <v>672</v>
      </c>
      <c r="U284" s="413">
        <v>239</v>
      </c>
      <c r="V284" s="258"/>
      <c r="W284" s="261" t="s">
        <v>693</v>
      </c>
      <c r="X284" s="227"/>
      <c r="Y284" s="227" t="s">
        <v>387</v>
      </c>
      <c r="Z284" s="260"/>
      <c r="AA284" s="437"/>
      <c r="AB284" s="435"/>
      <c r="AC284" s="436"/>
      <c r="AD284" s="435" t="s">
        <v>407</v>
      </c>
      <c r="AE284" s="436" t="s">
        <v>594</v>
      </c>
      <c r="AF284" s="437"/>
      <c r="AG284" s="9" t="str">
        <f t="shared" si="328"/>
        <v>研究振興局一般会計</v>
      </c>
      <c r="AH284" s="15"/>
      <c r="AI284" s="53" t="str">
        <f t="shared" si="363"/>
        <v>－</v>
      </c>
      <c r="AJ284" s="53" t="str">
        <f t="shared" si="364"/>
        <v>－</v>
      </c>
      <c r="AK284" s="53" t="str">
        <f t="shared" si="365"/>
        <v>－</v>
      </c>
      <c r="AL284" s="81"/>
      <c r="AM284" s="46" t="str">
        <f t="shared" si="366"/>
        <v>－</v>
      </c>
      <c r="AN284" s="81"/>
      <c r="AO284" s="46" t="str">
        <f t="shared" si="360"/>
        <v>-</v>
      </c>
      <c r="AP284" s="46" t="str">
        <f t="shared" si="361"/>
        <v>-</v>
      </c>
      <c r="AQ284" s="46"/>
      <c r="AR284" s="46"/>
      <c r="AS284" s="46"/>
      <c r="AT284" s="46"/>
      <c r="AU284" s="46"/>
      <c r="AV284" s="46"/>
      <c r="AW284" s="46"/>
      <c r="AX284" s="173"/>
      <c r="AY284" s="10">
        <v>40634</v>
      </c>
      <c r="AZ284" s="508">
        <v>42094</v>
      </c>
      <c r="BA284" s="426">
        <f t="shared" si="367"/>
        <v>4</v>
      </c>
      <c r="BB284" s="173" t="str">
        <f t="shared" si="317"/>
        <v/>
      </c>
      <c r="BC284" s="173" t="str">
        <f t="shared" si="368"/>
        <v/>
      </c>
      <c r="BD284" s="173" t="str">
        <f t="shared" si="308"/>
        <v/>
      </c>
      <c r="BE284" s="1"/>
      <c r="BF284" s="173">
        <v>1</v>
      </c>
      <c r="BG284" s="115" t="s">
        <v>567</v>
      </c>
      <c r="BH284" s="173"/>
      <c r="BI284" s="118"/>
      <c r="BJ284" s="61"/>
      <c r="BK284" s="173"/>
      <c r="BL284" s="3"/>
      <c r="BM284" s="105"/>
      <c r="BN284" s="153"/>
      <c r="BO284" s="3"/>
      <c r="BP284" s="3"/>
    </row>
    <row r="285" spans="1:68" s="274" customFormat="1" ht="60" customHeight="1" x14ac:dyDescent="0.15">
      <c r="A285" s="379">
        <v>229</v>
      </c>
      <c r="B285" s="226" t="s">
        <v>434</v>
      </c>
      <c r="C285" s="229" t="s">
        <v>793</v>
      </c>
      <c r="D285" s="228" t="s">
        <v>1623</v>
      </c>
      <c r="E285" s="59">
        <v>1100</v>
      </c>
      <c r="F285" s="59">
        <v>1100</v>
      </c>
      <c r="G285" s="59">
        <v>1099.7</v>
      </c>
      <c r="H285" s="175" t="s">
        <v>1045</v>
      </c>
      <c r="I285" s="238" t="s">
        <v>964</v>
      </c>
      <c r="J285" s="241" t="s">
        <v>1522</v>
      </c>
      <c r="K285" s="59">
        <v>0</v>
      </c>
      <c r="L285" s="59">
        <v>0</v>
      </c>
      <c r="M285" s="59">
        <f t="shared" si="355"/>
        <v>0</v>
      </c>
      <c r="N285" s="62"/>
      <c r="O285" s="242" t="s">
        <v>962</v>
      </c>
      <c r="P285" s="241" t="s">
        <v>1093</v>
      </c>
      <c r="Q285" s="255"/>
      <c r="R285" s="255" t="s">
        <v>46</v>
      </c>
      <c r="S285" s="256" t="s">
        <v>295</v>
      </c>
      <c r="T285" s="257" t="s">
        <v>668</v>
      </c>
      <c r="U285" s="413" t="s">
        <v>466</v>
      </c>
      <c r="V285" s="258" t="s">
        <v>407</v>
      </c>
      <c r="W285" s="261" t="s">
        <v>409</v>
      </c>
      <c r="X285" s="227" t="s">
        <v>407</v>
      </c>
      <c r="Y285" s="227"/>
      <c r="Z285" s="260"/>
      <c r="AA285" s="437"/>
      <c r="AB285" s="435" t="s">
        <v>406</v>
      </c>
      <c r="AC285" s="436"/>
      <c r="AD285" s="435" t="s">
        <v>406</v>
      </c>
      <c r="AE285" s="436"/>
      <c r="AF285" s="437"/>
      <c r="AG285" s="9" t="str">
        <f t="shared" si="328"/>
        <v>研究振興局一般会計</v>
      </c>
      <c r="AH285" s="15"/>
      <c r="AI285" s="53" t="str">
        <f t="shared" si="356"/>
        <v>○</v>
      </c>
      <c r="AJ285" s="53" t="str">
        <f t="shared" si="357"/>
        <v>○</v>
      </c>
      <c r="AK285" s="53" t="str">
        <f t="shared" si="358"/>
        <v>○</v>
      </c>
      <c r="AL285" s="81"/>
      <c r="AM285" s="46" t="str">
        <f t="shared" si="359"/>
        <v>－</v>
      </c>
      <c r="AN285" s="81"/>
      <c r="AO285" s="46" t="str">
        <f t="shared" si="360"/>
        <v>○</v>
      </c>
      <c r="AP285" s="46" t="str">
        <f t="shared" si="361"/>
        <v>-</v>
      </c>
      <c r="AQ285" s="46"/>
      <c r="AR285" s="46"/>
      <c r="AS285" s="46"/>
      <c r="AT285" s="46"/>
      <c r="AU285" s="46"/>
      <c r="AV285" s="46"/>
      <c r="AW285" s="46"/>
      <c r="AX285" s="173"/>
      <c r="AY285" s="10">
        <v>41730</v>
      </c>
      <c r="AZ285" s="508">
        <v>42094</v>
      </c>
      <c r="BA285" s="426">
        <f t="shared" si="327"/>
        <v>0.99726027397260275</v>
      </c>
      <c r="BB285" s="173" t="str">
        <f t="shared" si="317"/>
        <v/>
      </c>
      <c r="BC285" s="173" t="str">
        <f t="shared" si="329"/>
        <v/>
      </c>
      <c r="BD285" s="173" t="str">
        <f t="shared" si="308"/>
        <v/>
      </c>
      <c r="BE285" s="1"/>
      <c r="BF285" s="173">
        <v>1</v>
      </c>
      <c r="BG285" s="115" t="s">
        <v>567</v>
      </c>
      <c r="BH285" s="173"/>
      <c r="BI285" s="118"/>
      <c r="BJ285" s="61"/>
      <c r="BK285" s="173"/>
      <c r="BL285" s="3"/>
      <c r="BM285" s="105"/>
      <c r="BN285" s="111"/>
      <c r="BO285" s="3"/>
      <c r="BP285" s="3"/>
    </row>
    <row r="286" spans="1:68" s="274" customFormat="1" ht="54" customHeight="1" x14ac:dyDescent="0.15">
      <c r="A286" s="379">
        <v>230</v>
      </c>
      <c r="B286" s="226" t="s">
        <v>309</v>
      </c>
      <c r="C286" s="229" t="s">
        <v>793</v>
      </c>
      <c r="D286" s="228" t="s">
        <v>520</v>
      </c>
      <c r="E286" s="59">
        <v>1629.817</v>
      </c>
      <c r="F286" s="59">
        <v>1629.817</v>
      </c>
      <c r="G286" s="59">
        <v>1628</v>
      </c>
      <c r="H286" s="175" t="s">
        <v>1046</v>
      </c>
      <c r="I286" s="238" t="s">
        <v>963</v>
      </c>
      <c r="J286" s="241" t="s">
        <v>1122</v>
      </c>
      <c r="K286" s="59">
        <v>1847.124</v>
      </c>
      <c r="L286" s="59">
        <v>1847.124</v>
      </c>
      <c r="M286" s="59">
        <f>L286-K286</f>
        <v>0</v>
      </c>
      <c r="N286" s="59"/>
      <c r="O286" s="242" t="s">
        <v>960</v>
      </c>
      <c r="P286" s="241" t="s">
        <v>1100</v>
      </c>
      <c r="Q286" s="255"/>
      <c r="R286" s="255" t="s">
        <v>46</v>
      </c>
      <c r="S286" s="256" t="s">
        <v>295</v>
      </c>
      <c r="T286" s="257" t="s">
        <v>669</v>
      </c>
      <c r="U286" s="413" t="s">
        <v>467</v>
      </c>
      <c r="V286" s="258" t="s">
        <v>407</v>
      </c>
      <c r="W286" s="261" t="s">
        <v>409</v>
      </c>
      <c r="X286" s="227"/>
      <c r="Y286" s="227" t="s">
        <v>407</v>
      </c>
      <c r="Z286" s="260"/>
      <c r="AA286" s="437"/>
      <c r="AB286" s="435"/>
      <c r="AC286" s="436"/>
      <c r="AD286" s="435"/>
      <c r="AE286" s="436"/>
      <c r="AF286" s="437"/>
      <c r="AG286" s="9" t="str">
        <f t="shared" si="328"/>
        <v>研究振興局一般会計</v>
      </c>
      <c r="AH286" s="15"/>
      <c r="AI286" s="53" t="str">
        <f t="shared" si="356"/>
        <v>○</v>
      </c>
      <c r="AJ286" s="53" t="str">
        <f t="shared" si="357"/>
        <v>○</v>
      </c>
      <c r="AK286" s="53" t="str">
        <f t="shared" si="358"/>
        <v>○</v>
      </c>
      <c r="AL286" s="81"/>
      <c r="AM286" s="46" t="str">
        <f t="shared" si="359"/>
        <v>－</v>
      </c>
      <c r="AN286" s="81"/>
      <c r="AO286" s="46" t="str">
        <f t="shared" si="360"/>
        <v>○</v>
      </c>
      <c r="AP286" s="46" t="str">
        <f t="shared" si="361"/>
        <v>-</v>
      </c>
      <c r="AQ286" s="46"/>
      <c r="AR286" s="46"/>
      <c r="AS286" s="46"/>
      <c r="AT286" s="46"/>
      <c r="AU286" s="46"/>
      <c r="AV286" s="46"/>
      <c r="AW286" s="46"/>
      <c r="AX286" s="173"/>
      <c r="AY286" s="10">
        <v>41730</v>
      </c>
      <c r="AZ286" s="173" t="s">
        <v>520</v>
      </c>
      <c r="BA286" s="426" t="str">
        <f t="shared" si="327"/>
        <v>未定</v>
      </c>
      <c r="BB286" s="173" t="str">
        <f t="shared" si="317"/>
        <v>○</v>
      </c>
      <c r="BC286" s="173" t="str">
        <f t="shared" si="329"/>
        <v/>
      </c>
      <c r="BD286" s="173" t="str">
        <f t="shared" si="308"/>
        <v/>
      </c>
      <c r="BE286" s="1"/>
      <c r="BF286" s="173">
        <v>1</v>
      </c>
      <c r="BG286" s="115" t="s">
        <v>567</v>
      </c>
      <c r="BH286" s="173"/>
      <c r="BI286" s="118"/>
      <c r="BJ286" s="61"/>
      <c r="BK286" s="173"/>
      <c r="BL286" s="3"/>
      <c r="BM286" s="105"/>
      <c r="BN286" s="153"/>
      <c r="BO286" s="3"/>
      <c r="BP286" s="3"/>
    </row>
    <row r="287" spans="1:68" s="274" customFormat="1" ht="93.75" customHeight="1" x14ac:dyDescent="0.15">
      <c r="A287" s="379">
        <v>231</v>
      </c>
      <c r="B287" s="226" t="s">
        <v>864</v>
      </c>
      <c r="C287" s="229" t="s">
        <v>824</v>
      </c>
      <c r="D287" s="228" t="s">
        <v>520</v>
      </c>
      <c r="E287" s="59">
        <v>9324.4770000000008</v>
      </c>
      <c r="F287" s="59">
        <v>9324.4770000000008</v>
      </c>
      <c r="G287" s="59">
        <f>SUM(F287:F287)</f>
        <v>9324.4770000000008</v>
      </c>
      <c r="H287" s="59" t="s">
        <v>1083</v>
      </c>
      <c r="I287" s="238" t="s">
        <v>963</v>
      </c>
      <c r="J287" s="241" t="s">
        <v>1124</v>
      </c>
      <c r="K287" s="59">
        <v>9016.768</v>
      </c>
      <c r="L287" s="59">
        <v>23953.736000000001</v>
      </c>
      <c r="M287" s="59">
        <f t="shared" si="355"/>
        <v>14936.968000000001</v>
      </c>
      <c r="N287" s="62"/>
      <c r="O287" s="242" t="s">
        <v>960</v>
      </c>
      <c r="P287" s="241" t="s">
        <v>1101</v>
      </c>
      <c r="Q287" s="255"/>
      <c r="R287" s="255" t="s">
        <v>46</v>
      </c>
      <c r="S287" s="256" t="s">
        <v>295</v>
      </c>
      <c r="T287" s="257" t="s">
        <v>184</v>
      </c>
      <c r="U287" s="426">
        <v>240</v>
      </c>
      <c r="V287" s="258" t="str">
        <f t="shared" si="325"/>
        <v/>
      </c>
      <c r="W287" s="261"/>
      <c r="X287" s="227"/>
      <c r="Y287" s="227"/>
      <c r="Z287" s="260"/>
      <c r="AA287" s="437"/>
      <c r="AB287" s="435" t="s">
        <v>406</v>
      </c>
      <c r="AC287" s="436"/>
      <c r="AD287" s="435" t="s">
        <v>406</v>
      </c>
      <c r="AE287" s="436"/>
      <c r="AF287" s="437"/>
      <c r="AG287" s="9" t="str">
        <f t="shared" si="328"/>
        <v>研究振興局一般会計</v>
      </c>
      <c r="AH287" s="15"/>
      <c r="AI287" s="53" t="str">
        <f t="shared" si="356"/>
        <v>－</v>
      </c>
      <c r="AJ287" s="53" t="str">
        <f t="shared" si="357"/>
        <v>－</v>
      </c>
      <c r="AK287" s="53" t="str">
        <f t="shared" si="358"/>
        <v>－</v>
      </c>
      <c r="AL287" s="81"/>
      <c r="AM287" s="46" t="str">
        <f t="shared" si="359"/>
        <v>－</v>
      </c>
      <c r="AN287" s="81"/>
      <c r="AO287" s="46" t="str">
        <f t="shared" si="360"/>
        <v>-</v>
      </c>
      <c r="AP287" s="46" t="str">
        <f t="shared" si="361"/>
        <v>-</v>
      </c>
      <c r="AQ287" s="46"/>
      <c r="AR287" s="46"/>
      <c r="AS287" s="46"/>
      <c r="AT287" s="46"/>
      <c r="AU287" s="46"/>
      <c r="AV287" s="46"/>
      <c r="AW287" s="46"/>
      <c r="AX287" s="173" t="s">
        <v>387</v>
      </c>
      <c r="AY287" s="10" t="s">
        <v>532</v>
      </c>
      <c r="AZ287" s="173" t="s">
        <v>520</v>
      </c>
      <c r="BA287" s="426" t="str">
        <f t="shared" si="327"/>
        <v>未定</v>
      </c>
      <c r="BB287" s="173" t="str">
        <f t="shared" si="317"/>
        <v/>
      </c>
      <c r="BC287" s="173" t="str">
        <f t="shared" si="329"/>
        <v/>
      </c>
      <c r="BD287" s="173" t="str">
        <f t="shared" si="308"/>
        <v/>
      </c>
      <c r="BE287" s="1"/>
      <c r="BF287" s="173">
        <v>1</v>
      </c>
      <c r="BG287" s="115" t="s">
        <v>567</v>
      </c>
      <c r="BH287" s="173"/>
      <c r="BI287" s="118"/>
      <c r="BJ287" s="61"/>
      <c r="BK287" s="173"/>
      <c r="BL287" s="3"/>
      <c r="BM287" s="105"/>
      <c r="BN287" s="153"/>
      <c r="BO287" s="3"/>
      <c r="BP287" s="3"/>
    </row>
    <row r="288" spans="1:68" s="274" customFormat="1" ht="93.75" customHeight="1" x14ac:dyDescent="0.15">
      <c r="A288" s="379">
        <v>232</v>
      </c>
      <c r="B288" s="226" t="s">
        <v>865</v>
      </c>
      <c r="C288" s="229" t="s">
        <v>824</v>
      </c>
      <c r="D288" s="228" t="s">
        <v>520</v>
      </c>
      <c r="E288" s="59">
        <v>1092.152</v>
      </c>
      <c r="F288" s="59">
        <v>2663.3</v>
      </c>
      <c r="G288" s="59">
        <v>2312.6</v>
      </c>
      <c r="H288" s="59" t="s">
        <v>1083</v>
      </c>
      <c r="I288" s="238" t="s">
        <v>963</v>
      </c>
      <c r="J288" s="241" t="s">
        <v>1110</v>
      </c>
      <c r="K288" s="59">
        <v>162.16</v>
      </c>
      <c r="L288" s="59">
        <f>788.65+7361.979</f>
        <v>8150.6289999999999</v>
      </c>
      <c r="M288" s="59">
        <f t="shared" si="355"/>
        <v>7988.4690000000001</v>
      </c>
      <c r="N288" s="62"/>
      <c r="O288" s="242" t="s">
        <v>960</v>
      </c>
      <c r="P288" s="241" t="s">
        <v>1101</v>
      </c>
      <c r="Q288" s="255"/>
      <c r="R288" s="255" t="s">
        <v>46</v>
      </c>
      <c r="S288" s="256" t="s">
        <v>295</v>
      </c>
      <c r="T288" s="257" t="s">
        <v>77</v>
      </c>
      <c r="U288" s="426">
        <v>241</v>
      </c>
      <c r="V288" s="258" t="str">
        <f t="shared" si="325"/>
        <v/>
      </c>
      <c r="W288" s="261"/>
      <c r="X288" s="227"/>
      <c r="Y288" s="227" t="s">
        <v>387</v>
      </c>
      <c r="Z288" s="260"/>
      <c r="AA288" s="437"/>
      <c r="AB288" s="435" t="s">
        <v>406</v>
      </c>
      <c r="AC288" s="436"/>
      <c r="AD288" s="435" t="s">
        <v>406</v>
      </c>
      <c r="AE288" s="436"/>
      <c r="AF288" s="437"/>
      <c r="AG288" s="9" t="str">
        <f t="shared" si="328"/>
        <v>研究振興局一般会計</v>
      </c>
      <c r="AH288" s="9" t="s">
        <v>711</v>
      </c>
      <c r="AI288" s="53" t="str">
        <f t="shared" si="356"/>
        <v>－</v>
      </c>
      <c r="AJ288" s="53" t="str">
        <f t="shared" si="357"/>
        <v>－</v>
      </c>
      <c r="AK288" s="53" t="str">
        <f t="shared" si="358"/>
        <v>－</v>
      </c>
      <c r="AL288" s="81"/>
      <c r="AM288" s="46" t="str">
        <f t="shared" si="359"/>
        <v>－</v>
      </c>
      <c r="AN288" s="81"/>
      <c r="AO288" s="46" t="str">
        <f t="shared" si="360"/>
        <v>-</v>
      </c>
      <c r="AP288" s="46" t="str">
        <f t="shared" si="361"/>
        <v>-</v>
      </c>
      <c r="AQ288" s="46"/>
      <c r="AR288" s="46"/>
      <c r="AS288" s="46"/>
      <c r="AT288" s="46"/>
      <c r="AU288" s="46"/>
      <c r="AV288" s="46"/>
      <c r="AW288" s="46"/>
      <c r="AX288" s="173" t="s">
        <v>387</v>
      </c>
      <c r="AY288" s="10" t="s">
        <v>532</v>
      </c>
      <c r="AZ288" s="173" t="s">
        <v>520</v>
      </c>
      <c r="BA288" s="426" t="str">
        <f t="shared" si="327"/>
        <v>未定</v>
      </c>
      <c r="BB288" s="173" t="str">
        <f t="shared" si="317"/>
        <v/>
      </c>
      <c r="BC288" s="173" t="str">
        <f t="shared" si="329"/>
        <v/>
      </c>
      <c r="BD288" s="173" t="str">
        <f t="shared" ref="BD288:BD345" si="369">IF(AND(AZ288="未定",AD288="○"),"○","")</f>
        <v/>
      </c>
      <c r="BE288" s="1"/>
      <c r="BF288" s="173">
        <v>1</v>
      </c>
      <c r="BG288" s="115" t="s">
        <v>567</v>
      </c>
      <c r="BH288" s="173"/>
      <c r="BI288" s="118"/>
      <c r="BJ288" s="61"/>
      <c r="BK288" s="173"/>
      <c r="BL288" s="3"/>
      <c r="BM288" s="105"/>
      <c r="BN288" s="153"/>
      <c r="BO288" s="3"/>
      <c r="BP288" s="3"/>
    </row>
    <row r="289" spans="1:68" s="274" customFormat="1" ht="93.75" customHeight="1" x14ac:dyDescent="0.15">
      <c r="A289" s="379">
        <v>233</v>
      </c>
      <c r="B289" s="226" t="s">
        <v>866</v>
      </c>
      <c r="C289" s="229" t="s">
        <v>795</v>
      </c>
      <c r="D289" s="228" t="s">
        <v>520</v>
      </c>
      <c r="E289" s="59">
        <v>0</v>
      </c>
      <c r="F289" s="59">
        <v>2274.6640000000002</v>
      </c>
      <c r="G289" s="59">
        <v>2272</v>
      </c>
      <c r="H289" s="59" t="s">
        <v>1083</v>
      </c>
      <c r="I289" s="238" t="s">
        <v>963</v>
      </c>
      <c r="J289" s="241" t="s">
        <v>1114</v>
      </c>
      <c r="K289" s="59">
        <v>0</v>
      </c>
      <c r="L289" s="59">
        <v>0</v>
      </c>
      <c r="M289" s="59">
        <f t="shared" ref="M289" si="370">L289-K289</f>
        <v>0</v>
      </c>
      <c r="N289" s="62"/>
      <c r="O289" s="242" t="s">
        <v>960</v>
      </c>
      <c r="P289" s="241" t="s">
        <v>1102</v>
      </c>
      <c r="Q289" s="255"/>
      <c r="R289" s="255" t="s">
        <v>46</v>
      </c>
      <c r="S289" s="256" t="s">
        <v>295</v>
      </c>
      <c r="T289" s="257" t="s">
        <v>527</v>
      </c>
      <c r="U289" s="413">
        <v>243</v>
      </c>
      <c r="V289" s="258" t="str">
        <f t="shared" si="325"/>
        <v/>
      </c>
      <c r="W289" s="261"/>
      <c r="X289" s="227"/>
      <c r="Y289" s="227" t="s">
        <v>387</v>
      </c>
      <c r="Z289" s="260"/>
      <c r="AA289" s="437"/>
      <c r="AB289" s="435"/>
      <c r="AC289" s="436"/>
      <c r="AD289" s="435"/>
      <c r="AE289" s="436"/>
      <c r="AF289" s="437"/>
      <c r="AG289" s="9" t="str">
        <f t="shared" si="328"/>
        <v>研究振興局一般会計</v>
      </c>
      <c r="AH289" s="15" t="s">
        <v>702</v>
      </c>
      <c r="AI289" s="53" t="str">
        <f t="shared" si="356"/>
        <v>－</v>
      </c>
      <c r="AJ289" s="53" t="str">
        <f t="shared" si="357"/>
        <v>－</v>
      </c>
      <c r="AK289" s="53" t="str">
        <f t="shared" si="358"/>
        <v>－</v>
      </c>
      <c r="AL289" s="81"/>
      <c r="AM289" s="46" t="str">
        <f t="shared" si="359"/>
        <v>－</v>
      </c>
      <c r="AN289" s="81"/>
      <c r="AO289" s="46" t="str">
        <f t="shared" si="360"/>
        <v>-</v>
      </c>
      <c r="AP289" s="46" t="str">
        <f t="shared" si="361"/>
        <v>-</v>
      </c>
      <c r="AQ289" s="46"/>
      <c r="AR289" s="46"/>
      <c r="AS289" s="46"/>
      <c r="AT289" s="46"/>
      <c r="AU289" s="46"/>
      <c r="AV289" s="46"/>
      <c r="AW289" s="46"/>
      <c r="AX289" s="173"/>
      <c r="AY289" s="10">
        <v>37712</v>
      </c>
      <c r="AZ289" s="508" t="s">
        <v>520</v>
      </c>
      <c r="BA289" s="426" t="str">
        <f t="shared" si="327"/>
        <v>未定</v>
      </c>
      <c r="BB289" s="173" t="str">
        <f t="shared" si="317"/>
        <v/>
      </c>
      <c r="BC289" s="173" t="str">
        <f>IF(AND(AZ289="未定",AB289="○"),"○","")</f>
        <v/>
      </c>
      <c r="BD289" s="173" t="str">
        <f t="shared" si="369"/>
        <v/>
      </c>
      <c r="BE289" s="1"/>
      <c r="BF289" s="173">
        <v>1</v>
      </c>
      <c r="BG289" s="115" t="s">
        <v>567</v>
      </c>
      <c r="BH289" s="173"/>
      <c r="BI289" s="118"/>
      <c r="BJ289" s="61"/>
      <c r="BK289" s="173"/>
      <c r="BL289" s="7"/>
      <c r="BM289" s="105"/>
      <c r="BN289" s="111"/>
      <c r="BO289" s="7"/>
      <c r="BP289" s="7"/>
    </row>
    <row r="290" spans="1:68" s="274" customFormat="1" ht="54" customHeight="1" x14ac:dyDescent="0.15">
      <c r="A290" s="383"/>
      <c r="B290" s="289" t="s">
        <v>1453</v>
      </c>
      <c r="C290" s="287"/>
      <c r="D290" s="288"/>
      <c r="E290" s="70"/>
      <c r="F290" s="70"/>
      <c r="G290" s="70"/>
      <c r="H290" s="70"/>
      <c r="I290" s="290"/>
      <c r="J290" s="70"/>
      <c r="K290" s="70"/>
      <c r="L290" s="70"/>
      <c r="M290" s="70"/>
      <c r="N290" s="70"/>
      <c r="O290" s="291"/>
      <c r="P290" s="114"/>
      <c r="Q290" s="292"/>
      <c r="R290" s="292"/>
      <c r="S290" s="293"/>
      <c r="T290" s="298"/>
      <c r="U290" s="78"/>
      <c r="V290" s="295" t="str">
        <f t="shared" si="325"/>
        <v/>
      </c>
      <c r="W290" s="296"/>
      <c r="X290" s="291"/>
      <c r="Y290" s="291"/>
      <c r="Z290" s="297"/>
      <c r="AA290" s="437"/>
      <c r="AB290" s="73" t="s">
        <v>406</v>
      </c>
      <c r="AC290" s="74"/>
      <c r="AD290" s="73" t="s">
        <v>406</v>
      </c>
      <c r="AE290" s="74"/>
      <c r="AF290" s="437"/>
      <c r="AG290" s="9" t="str">
        <f t="shared" si="328"/>
        <v/>
      </c>
      <c r="AH290" s="15"/>
      <c r="AI290" s="75"/>
      <c r="AJ290" s="75"/>
      <c r="AK290" s="75"/>
      <c r="AL290" s="81"/>
      <c r="AM290" s="75"/>
      <c r="AN290" s="81"/>
      <c r="AO290" s="75"/>
      <c r="AP290" s="75"/>
      <c r="AQ290" s="75"/>
      <c r="AR290" s="75"/>
      <c r="AS290" s="75"/>
      <c r="AT290" s="75"/>
      <c r="AU290" s="75"/>
      <c r="AV290" s="75"/>
      <c r="AW290" s="75"/>
      <c r="AX290" s="76"/>
      <c r="AY290" s="77"/>
      <c r="AZ290" s="76"/>
      <c r="BA290" s="78"/>
      <c r="BB290" s="76" t="str">
        <f t="shared" si="317"/>
        <v/>
      </c>
      <c r="BC290" s="76" t="str">
        <f t="shared" ref="BC290:BC298" si="371">IF(AND(AZ290="未定",AB290="○"),"○","")</f>
        <v/>
      </c>
      <c r="BD290" s="76" t="str">
        <f t="shared" si="369"/>
        <v/>
      </c>
      <c r="BE290" s="1"/>
      <c r="BF290" s="173"/>
      <c r="BG290" s="115" t="s">
        <v>567</v>
      </c>
      <c r="BH290" s="173">
        <v>1</v>
      </c>
      <c r="BI290" s="173"/>
      <c r="BJ290" s="61"/>
      <c r="BK290" s="173"/>
      <c r="BL290" s="1"/>
      <c r="BM290" s="71"/>
      <c r="BN290" s="114"/>
      <c r="BO290" s="1"/>
      <c r="BP290" s="1"/>
    </row>
    <row r="291" spans="1:68" s="274" customFormat="1" ht="54" customHeight="1" x14ac:dyDescent="0.15">
      <c r="A291" s="383"/>
      <c r="B291" s="289" t="s">
        <v>1454</v>
      </c>
      <c r="C291" s="287"/>
      <c r="D291" s="288"/>
      <c r="E291" s="70"/>
      <c r="F291" s="70"/>
      <c r="G291" s="70"/>
      <c r="H291" s="70"/>
      <c r="I291" s="290"/>
      <c r="J291" s="70"/>
      <c r="K291" s="70"/>
      <c r="L291" s="70"/>
      <c r="M291" s="70"/>
      <c r="N291" s="70"/>
      <c r="O291" s="291"/>
      <c r="P291" s="114"/>
      <c r="Q291" s="292"/>
      <c r="R291" s="292"/>
      <c r="S291" s="293"/>
      <c r="T291" s="298"/>
      <c r="U291" s="78"/>
      <c r="V291" s="295" t="str">
        <f t="shared" si="325"/>
        <v/>
      </c>
      <c r="W291" s="296"/>
      <c r="X291" s="291"/>
      <c r="Y291" s="291"/>
      <c r="Z291" s="297"/>
      <c r="AA291" s="437"/>
      <c r="AB291" s="73" t="s">
        <v>406</v>
      </c>
      <c r="AC291" s="74"/>
      <c r="AD291" s="73" t="s">
        <v>406</v>
      </c>
      <c r="AE291" s="74"/>
      <c r="AF291" s="437"/>
      <c r="AG291" s="9" t="str">
        <f t="shared" si="328"/>
        <v/>
      </c>
      <c r="AH291" s="15"/>
      <c r="AI291" s="75"/>
      <c r="AJ291" s="75"/>
      <c r="AK291" s="75"/>
      <c r="AL291" s="81"/>
      <c r="AM291" s="75"/>
      <c r="AN291" s="81"/>
      <c r="AO291" s="75"/>
      <c r="AP291" s="75"/>
      <c r="AQ291" s="75"/>
      <c r="AR291" s="75"/>
      <c r="AS291" s="75"/>
      <c r="AT291" s="75"/>
      <c r="AU291" s="75"/>
      <c r="AV291" s="75"/>
      <c r="AW291" s="75"/>
      <c r="AX291" s="76"/>
      <c r="AY291" s="77"/>
      <c r="AZ291" s="76"/>
      <c r="BA291" s="78"/>
      <c r="BB291" s="76" t="str">
        <f t="shared" si="317"/>
        <v/>
      </c>
      <c r="BC291" s="76" t="str">
        <f t="shared" si="371"/>
        <v/>
      </c>
      <c r="BD291" s="76" t="str">
        <f t="shared" si="369"/>
        <v/>
      </c>
      <c r="BE291" s="1"/>
      <c r="BF291" s="173"/>
      <c r="BG291" s="115" t="s">
        <v>567</v>
      </c>
      <c r="BH291" s="173">
        <v>1</v>
      </c>
      <c r="BI291" s="173"/>
      <c r="BJ291" s="61"/>
      <c r="BK291" s="173"/>
      <c r="BL291" s="1"/>
      <c r="BM291" s="71"/>
      <c r="BN291" s="114"/>
      <c r="BO291" s="1"/>
      <c r="BP291" s="1"/>
    </row>
    <row r="292" spans="1:68" s="274" customFormat="1" ht="54" customHeight="1" x14ac:dyDescent="0.15">
      <c r="A292" s="383"/>
      <c r="B292" s="289" t="s">
        <v>1455</v>
      </c>
      <c r="C292" s="287"/>
      <c r="D292" s="288"/>
      <c r="E292" s="70"/>
      <c r="F292" s="70"/>
      <c r="G292" s="70"/>
      <c r="H292" s="70"/>
      <c r="I292" s="290"/>
      <c r="J292" s="70"/>
      <c r="K292" s="70"/>
      <c r="L292" s="70"/>
      <c r="M292" s="70"/>
      <c r="N292" s="70"/>
      <c r="O292" s="291"/>
      <c r="P292" s="114"/>
      <c r="Q292" s="292"/>
      <c r="R292" s="292"/>
      <c r="S292" s="293"/>
      <c r="T292" s="298"/>
      <c r="U292" s="78"/>
      <c r="V292" s="295" t="str">
        <f t="shared" si="325"/>
        <v/>
      </c>
      <c r="W292" s="296"/>
      <c r="X292" s="291"/>
      <c r="Y292" s="291"/>
      <c r="Z292" s="297"/>
      <c r="AA292" s="437"/>
      <c r="AB292" s="73" t="s">
        <v>406</v>
      </c>
      <c r="AC292" s="74"/>
      <c r="AD292" s="73" t="s">
        <v>406</v>
      </c>
      <c r="AE292" s="74"/>
      <c r="AF292" s="437"/>
      <c r="AG292" s="9" t="str">
        <f t="shared" si="328"/>
        <v/>
      </c>
      <c r="AH292" s="15"/>
      <c r="AI292" s="75"/>
      <c r="AJ292" s="75"/>
      <c r="AK292" s="75"/>
      <c r="AL292" s="81"/>
      <c r="AM292" s="75"/>
      <c r="AN292" s="81"/>
      <c r="AO292" s="75"/>
      <c r="AP292" s="75"/>
      <c r="AQ292" s="75"/>
      <c r="AR292" s="75"/>
      <c r="AS292" s="75"/>
      <c r="AT292" s="75"/>
      <c r="AU292" s="75"/>
      <c r="AV292" s="75"/>
      <c r="AW292" s="75"/>
      <c r="AX292" s="76"/>
      <c r="AY292" s="77"/>
      <c r="AZ292" s="76"/>
      <c r="BA292" s="78"/>
      <c r="BB292" s="76" t="str">
        <f t="shared" si="317"/>
        <v/>
      </c>
      <c r="BC292" s="76" t="str">
        <f t="shared" si="371"/>
        <v/>
      </c>
      <c r="BD292" s="76" t="str">
        <f t="shared" si="369"/>
        <v/>
      </c>
      <c r="BE292" s="1"/>
      <c r="BF292" s="173"/>
      <c r="BG292" s="115" t="s">
        <v>567</v>
      </c>
      <c r="BH292" s="173">
        <v>1</v>
      </c>
      <c r="BI292" s="173"/>
      <c r="BJ292" s="61"/>
      <c r="BK292" s="173"/>
      <c r="BL292" s="1"/>
      <c r="BM292" s="71"/>
      <c r="BN292" s="114"/>
      <c r="BO292" s="1"/>
      <c r="BP292" s="1"/>
    </row>
    <row r="293" spans="1:68" s="274" customFormat="1" ht="54" customHeight="1" x14ac:dyDescent="0.15">
      <c r="A293" s="383"/>
      <c r="B293" s="289" t="s">
        <v>1456</v>
      </c>
      <c r="C293" s="287"/>
      <c r="D293" s="288"/>
      <c r="E293" s="70"/>
      <c r="F293" s="70"/>
      <c r="G293" s="70"/>
      <c r="H293" s="70"/>
      <c r="I293" s="290"/>
      <c r="J293" s="70"/>
      <c r="K293" s="70"/>
      <c r="L293" s="70"/>
      <c r="M293" s="70"/>
      <c r="N293" s="70"/>
      <c r="O293" s="291"/>
      <c r="P293" s="114"/>
      <c r="Q293" s="292"/>
      <c r="R293" s="292"/>
      <c r="S293" s="293"/>
      <c r="T293" s="298"/>
      <c r="U293" s="78"/>
      <c r="V293" s="295" t="str">
        <f t="shared" si="325"/>
        <v/>
      </c>
      <c r="W293" s="296"/>
      <c r="X293" s="291"/>
      <c r="Y293" s="291"/>
      <c r="Z293" s="297"/>
      <c r="AA293" s="437"/>
      <c r="AB293" s="73" t="s">
        <v>406</v>
      </c>
      <c r="AC293" s="74"/>
      <c r="AD293" s="73" t="s">
        <v>406</v>
      </c>
      <c r="AE293" s="74"/>
      <c r="AF293" s="437"/>
      <c r="AG293" s="9" t="str">
        <f t="shared" si="328"/>
        <v/>
      </c>
      <c r="AH293" s="15"/>
      <c r="AI293" s="75"/>
      <c r="AJ293" s="75"/>
      <c r="AK293" s="75"/>
      <c r="AL293" s="81"/>
      <c r="AM293" s="75"/>
      <c r="AN293" s="81"/>
      <c r="AO293" s="75"/>
      <c r="AP293" s="75"/>
      <c r="AQ293" s="75"/>
      <c r="AR293" s="75"/>
      <c r="AS293" s="75"/>
      <c r="AT293" s="75"/>
      <c r="AU293" s="75"/>
      <c r="AV293" s="75"/>
      <c r="AW293" s="75"/>
      <c r="AX293" s="76"/>
      <c r="AY293" s="77"/>
      <c r="AZ293" s="76"/>
      <c r="BA293" s="78"/>
      <c r="BB293" s="76" t="str">
        <f t="shared" si="317"/>
        <v/>
      </c>
      <c r="BC293" s="76" t="str">
        <f t="shared" si="371"/>
        <v/>
      </c>
      <c r="BD293" s="76" t="str">
        <f t="shared" si="369"/>
        <v/>
      </c>
      <c r="BE293" s="1"/>
      <c r="BF293" s="173"/>
      <c r="BG293" s="115" t="s">
        <v>567</v>
      </c>
      <c r="BH293" s="173">
        <v>1</v>
      </c>
      <c r="BI293" s="173"/>
      <c r="BJ293" s="61"/>
      <c r="BK293" s="173"/>
      <c r="BL293" s="1"/>
      <c r="BM293" s="71"/>
      <c r="BN293" s="114"/>
      <c r="BO293" s="1"/>
      <c r="BP293" s="1"/>
    </row>
    <row r="294" spans="1:68" s="274" customFormat="1" ht="54" customHeight="1" x14ac:dyDescent="0.15">
      <c r="A294" s="383"/>
      <c r="B294" s="289" t="s">
        <v>1457</v>
      </c>
      <c r="C294" s="287"/>
      <c r="D294" s="288"/>
      <c r="E294" s="70"/>
      <c r="F294" s="70"/>
      <c r="G294" s="70"/>
      <c r="H294" s="70"/>
      <c r="I294" s="290"/>
      <c r="J294" s="70"/>
      <c r="K294" s="70"/>
      <c r="L294" s="70"/>
      <c r="M294" s="70"/>
      <c r="N294" s="70"/>
      <c r="O294" s="291"/>
      <c r="P294" s="114"/>
      <c r="Q294" s="292"/>
      <c r="R294" s="292"/>
      <c r="S294" s="293"/>
      <c r="T294" s="298"/>
      <c r="U294" s="78"/>
      <c r="V294" s="295" t="str">
        <f t="shared" si="325"/>
        <v/>
      </c>
      <c r="W294" s="296"/>
      <c r="X294" s="291"/>
      <c r="Y294" s="291"/>
      <c r="Z294" s="297"/>
      <c r="AA294" s="437"/>
      <c r="AB294" s="73" t="s">
        <v>406</v>
      </c>
      <c r="AC294" s="74"/>
      <c r="AD294" s="73" t="s">
        <v>406</v>
      </c>
      <c r="AE294" s="74"/>
      <c r="AF294" s="437"/>
      <c r="AG294" s="9" t="str">
        <f t="shared" si="328"/>
        <v/>
      </c>
      <c r="AH294" s="15"/>
      <c r="AI294" s="75"/>
      <c r="AJ294" s="75"/>
      <c r="AK294" s="75"/>
      <c r="AL294" s="81"/>
      <c r="AM294" s="75"/>
      <c r="AN294" s="81"/>
      <c r="AO294" s="75"/>
      <c r="AP294" s="75"/>
      <c r="AQ294" s="75"/>
      <c r="AR294" s="75"/>
      <c r="AS294" s="75"/>
      <c r="AT294" s="75"/>
      <c r="AU294" s="75"/>
      <c r="AV294" s="75"/>
      <c r="AW294" s="75"/>
      <c r="AX294" s="76"/>
      <c r="AY294" s="77"/>
      <c r="AZ294" s="76"/>
      <c r="BA294" s="78"/>
      <c r="BB294" s="76" t="str">
        <f t="shared" si="317"/>
        <v/>
      </c>
      <c r="BC294" s="76" t="str">
        <f t="shared" si="371"/>
        <v/>
      </c>
      <c r="BD294" s="76" t="str">
        <f t="shared" si="369"/>
        <v/>
      </c>
      <c r="BE294" s="1"/>
      <c r="BF294" s="173"/>
      <c r="BG294" s="115" t="s">
        <v>567</v>
      </c>
      <c r="BH294" s="173">
        <v>1</v>
      </c>
      <c r="BI294" s="173"/>
      <c r="BJ294" s="61"/>
      <c r="BK294" s="173"/>
      <c r="BL294" s="1"/>
      <c r="BM294" s="71"/>
      <c r="BN294" s="114"/>
      <c r="BO294" s="1"/>
      <c r="BP294" s="1"/>
    </row>
    <row r="295" spans="1:68" s="273" customFormat="1" ht="21" customHeight="1" x14ac:dyDescent="0.15">
      <c r="A295" s="380" t="s">
        <v>633</v>
      </c>
      <c r="B295" s="230"/>
      <c r="C295" s="505"/>
      <c r="D295" s="506"/>
      <c r="E295" s="88"/>
      <c r="F295" s="91"/>
      <c r="G295" s="90"/>
      <c r="H295" s="90"/>
      <c r="I295" s="243"/>
      <c r="J295" s="90"/>
      <c r="K295" s="88"/>
      <c r="L295" s="89"/>
      <c r="M295" s="89"/>
      <c r="N295" s="90"/>
      <c r="O295" s="245"/>
      <c r="P295" s="110"/>
      <c r="Q295" s="263"/>
      <c r="R295" s="230"/>
      <c r="S295" s="264"/>
      <c r="T295" s="265"/>
      <c r="U295" s="414"/>
      <c r="V295" s="266" t="str">
        <f t="shared" si="325"/>
        <v/>
      </c>
      <c r="W295" s="266"/>
      <c r="X295" s="266"/>
      <c r="Y295" s="266"/>
      <c r="Z295" s="267"/>
      <c r="AA295" s="38"/>
      <c r="AB295" s="92"/>
      <c r="AC295" s="93"/>
      <c r="AD295" s="92"/>
      <c r="AE295" s="93"/>
      <c r="AF295" s="28"/>
      <c r="AG295" s="9" t="str">
        <f t="shared" si="328"/>
        <v/>
      </c>
      <c r="AH295" s="15"/>
      <c r="AI295" s="94"/>
      <c r="AJ295" s="94"/>
      <c r="AK295" s="94"/>
      <c r="AL295" s="45"/>
      <c r="AM295" s="94"/>
      <c r="AN295" s="45"/>
      <c r="AO295" s="94"/>
      <c r="AP295" s="94"/>
      <c r="AQ295" s="94"/>
      <c r="AR295" s="94"/>
      <c r="AS295" s="94"/>
      <c r="AT295" s="94"/>
      <c r="AU295" s="94"/>
      <c r="AV295" s="94"/>
      <c r="AW295" s="94"/>
      <c r="AX295" s="95"/>
      <c r="AY295" s="507"/>
      <c r="AZ295" s="94"/>
      <c r="BA295" s="96"/>
      <c r="BB295" s="95"/>
      <c r="BC295" s="95"/>
      <c r="BD295" s="95"/>
      <c r="BE295" s="104"/>
      <c r="BF295" s="46"/>
      <c r="BG295" s="115"/>
      <c r="BH295" s="116"/>
      <c r="BI295" s="117"/>
      <c r="BJ295" s="61"/>
      <c r="BK295" s="116"/>
      <c r="BL295" s="104"/>
      <c r="BM295" s="83"/>
      <c r="BN295" s="110"/>
      <c r="BO295" s="104"/>
      <c r="BP295" s="104"/>
    </row>
    <row r="296" spans="1:68" s="274" customFormat="1" ht="68.25" customHeight="1" x14ac:dyDescent="0.15">
      <c r="A296" s="379">
        <v>234</v>
      </c>
      <c r="B296" s="226" t="s">
        <v>598</v>
      </c>
      <c r="C296" s="229" t="s">
        <v>807</v>
      </c>
      <c r="D296" s="228" t="s">
        <v>520</v>
      </c>
      <c r="E296" s="59">
        <v>548.52</v>
      </c>
      <c r="F296" s="59">
        <v>548.52</v>
      </c>
      <c r="G296" s="59">
        <v>548.5</v>
      </c>
      <c r="H296" s="59" t="s">
        <v>1083</v>
      </c>
      <c r="I296" s="238" t="s">
        <v>963</v>
      </c>
      <c r="J296" s="241" t="s">
        <v>1125</v>
      </c>
      <c r="K296" s="59">
        <v>548.52</v>
      </c>
      <c r="L296" s="59">
        <v>539.28300000000002</v>
      </c>
      <c r="M296" s="59">
        <f>L296-K296</f>
        <v>-9.2369999999999663</v>
      </c>
      <c r="N296" s="59">
        <v>-9.2370000000000001</v>
      </c>
      <c r="O296" s="242" t="s">
        <v>961</v>
      </c>
      <c r="P296" s="241" t="s">
        <v>1103</v>
      </c>
      <c r="Q296" s="255"/>
      <c r="R296" s="255" t="s">
        <v>46</v>
      </c>
      <c r="S296" s="256" t="s">
        <v>295</v>
      </c>
      <c r="T296" s="257" t="s">
        <v>362</v>
      </c>
      <c r="U296" s="426">
        <v>245</v>
      </c>
      <c r="V296" s="258" t="str">
        <f t="shared" si="325"/>
        <v/>
      </c>
      <c r="W296" s="261"/>
      <c r="X296" s="227"/>
      <c r="Y296" s="227"/>
      <c r="Z296" s="260"/>
      <c r="AA296" s="437"/>
      <c r="AB296" s="435" t="s">
        <v>406</v>
      </c>
      <c r="AC296" s="436"/>
      <c r="AD296" s="435" t="s">
        <v>406</v>
      </c>
      <c r="AE296" s="436"/>
      <c r="AF296" s="437"/>
      <c r="AG296" s="9" t="str">
        <f t="shared" si="328"/>
        <v>研究振興局一般会計</v>
      </c>
      <c r="AH296" s="15"/>
      <c r="AI296" s="53" t="str">
        <f>IF(OR(AJ296="○",AS296="○"),"○","－")</f>
        <v>－</v>
      </c>
      <c r="AJ296" s="53" t="str">
        <f>IF(OR(AO296="○",AP296="○",AQ296="○",AT296="○",AV296="○"),"○","－")</f>
        <v>－</v>
      </c>
      <c r="AK296" s="53" t="str">
        <f>IF(OR(AO296="○",AP296="○",AQ296="○"),"○","－")</f>
        <v>－</v>
      </c>
      <c r="AL296" s="81"/>
      <c r="AM296" s="46" t="str">
        <f>IF(AB296="○","○","－")</f>
        <v>－</v>
      </c>
      <c r="AN296" s="81"/>
      <c r="AO296" s="46" t="str">
        <f>IF(AY296=41730,"○","-")</f>
        <v>-</v>
      </c>
      <c r="AP296" s="46" t="str">
        <f>IF(AZ296=42460,"○","-")</f>
        <v>-</v>
      </c>
      <c r="AQ296" s="46"/>
      <c r="AR296" s="46"/>
      <c r="AS296" s="51"/>
      <c r="AT296" s="46"/>
      <c r="AU296" s="46"/>
      <c r="AV296" s="46"/>
      <c r="AW296" s="46"/>
      <c r="AX296" s="173" t="s">
        <v>387</v>
      </c>
      <c r="AY296" s="10">
        <v>39173</v>
      </c>
      <c r="AZ296" s="173" t="s">
        <v>520</v>
      </c>
      <c r="BA296" s="426" t="str">
        <f t="shared" si="327"/>
        <v>未定</v>
      </c>
      <c r="BB296" s="173" t="str">
        <f t="shared" si="317"/>
        <v/>
      </c>
      <c r="BC296" s="173" t="str">
        <f t="shared" si="371"/>
        <v/>
      </c>
      <c r="BD296" s="173" t="str">
        <f t="shared" si="369"/>
        <v/>
      </c>
      <c r="BE296" s="1"/>
      <c r="BF296" s="173">
        <v>1</v>
      </c>
      <c r="BG296" s="115" t="s">
        <v>568</v>
      </c>
      <c r="BH296" s="173"/>
      <c r="BI296" s="118"/>
      <c r="BJ296" s="61"/>
      <c r="BK296" s="173"/>
      <c r="BL296" s="3"/>
      <c r="BM296" s="105"/>
      <c r="BN296" s="153"/>
      <c r="BO296" s="3"/>
      <c r="BP296" s="3"/>
    </row>
    <row r="297" spans="1:68" s="274" customFormat="1" ht="54" customHeight="1" x14ac:dyDescent="0.15">
      <c r="A297" s="383"/>
      <c r="B297" s="289" t="s">
        <v>1453</v>
      </c>
      <c r="C297" s="287"/>
      <c r="D297" s="288"/>
      <c r="E297" s="70"/>
      <c r="F297" s="70"/>
      <c r="G297" s="70"/>
      <c r="H297" s="70"/>
      <c r="I297" s="290"/>
      <c r="J297" s="70"/>
      <c r="K297" s="70"/>
      <c r="L297" s="70"/>
      <c r="M297" s="70"/>
      <c r="N297" s="70"/>
      <c r="O297" s="291"/>
      <c r="P297" s="114"/>
      <c r="Q297" s="292"/>
      <c r="R297" s="292"/>
      <c r="S297" s="293"/>
      <c r="T297" s="298"/>
      <c r="U297" s="78"/>
      <c r="V297" s="295" t="str">
        <f t="shared" si="325"/>
        <v/>
      </c>
      <c r="W297" s="296"/>
      <c r="X297" s="291"/>
      <c r="Y297" s="291"/>
      <c r="Z297" s="297"/>
      <c r="AA297" s="437"/>
      <c r="AB297" s="73" t="s">
        <v>406</v>
      </c>
      <c r="AC297" s="74"/>
      <c r="AD297" s="73" t="s">
        <v>406</v>
      </c>
      <c r="AE297" s="74"/>
      <c r="AF297" s="437"/>
      <c r="AG297" s="9" t="str">
        <f t="shared" si="328"/>
        <v/>
      </c>
      <c r="AH297" s="15"/>
      <c r="AI297" s="75"/>
      <c r="AJ297" s="75"/>
      <c r="AK297" s="75"/>
      <c r="AL297" s="81"/>
      <c r="AM297" s="75"/>
      <c r="AN297" s="81"/>
      <c r="AO297" s="75"/>
      <c r="AP297" s="75"/>
      <c r="AQ297" s="75"/>
      <c r="AR297" s="75"/>
      <c r="AS297" s="75"/>
      <c r="AT297" s="75"/>
      <c r="AU297" s="75"/>
      <c r="AV297" s="75"/>
      <c r="AW297" s="75"/>
      <c r="AX297" s="76"/>
      <c r="AY297" s="77"/>
      <c r="AZ297" s="76"/>
      <c r="BA297" s="78"/>
      <c r="BB297" s="76" t="str">
        <f t="shared" si="317"/>
        <v/>
      </c>
      <c r="BC297" s="76" t="str">
        <f t="shared" si="371"/>
        <v/>
      </c>
      <c r="BD297" s="76" t="str">
        <f t="shared" si="369"/>
        <v/>
      </c>
      <c r="BE297" s="1"/>
      <c r="BF297" s="173"/>
      <c r="BG297" s="115" t="s">
        <v>568</v>
      </c>
      <c r="BH297" s="173">
        <v>1</v>
      </c>
      <c r="BI297" s="173"/>
      <c r="BJ297" s="61"/>
      <c r="BK297" s="173"/>
      <c r="BL297" s="1"/>
      <c r="BM297" s="71"/>
      <c r="BN297" s="114"/>
      <c r="BO297" s="1"/>
      <c r="BP297" s="1"/>
    </row>
    <row r="298" spans="1:68" s="274" customFormat="1" ht="54" customHeight="1" x14ac:dyDescent="0.15">
      <c r="A298" s="383"/>
      <c r="B298" s="289" t="s">
        <v>1454</v>
      </c>
      <c r="C298" s="287"/>
      <c r="D298" s="288"/>
      <c r="E298" s="70"/>
      <c r="F298" s="70"/>
      <c r="G298" s="70"/>
      <c r="H298" s="70"/>
      <c r="I298" s="290"/>
      <c r="J298" s="70"/>
      <c r="K298" s="70"/>
      <c r="L298" s="70"/>
      <c r="M298" s="70"/>
      <c r="N298" s="70"/>
      <c r="O298" s="291"/>
      <c r="P298" s="114"/>
      <c r="Q298" s="292"/>
      <c r="R298" s="292"/>
      <c r="S298" s="293"/>
      <c r="T298" s="298"/>
      <c r="U298" s="78"/>
      <c r="V298" s="295" t="str">
        <f t="shared" si="325"/>
        <v/>
      </c>
      <c r="W298" s="296"/>
      <c r="X298" s="291"/>
      <c r="Y298" s="291"/>
      <c r="Z298" s="297"/>
      <c r="AA298" s="437"/>
      <c r="AB298" s="73" t="s">
        <v>406</v>
      </c>
      <c r="AC298" s="74"/>
      <c r="AD298" s="73" t="s">
        <v>406</v>
      </c>
      <c r="AE298" s="74"/>
      <c r="AF298" s="437"/>
      <c r="AG298" s="9" t="str">
        <f t="shared" si="328"/>
        <v/>
      </c>
      <c r="AH298" s="15"/>
      <c r="AI298" s="75"/>
      <c r="AJ298" s="75"/>
      <c r="AK298" s="75"/>
      <c r="AL298" s="81"/>
      <c r="AM298" s="75"/>
      <c r="AN298" s="81"/>
      <c r="AO298" s="75"/>
      <c r="AP298" s="75"/>
      <c r="AQ298" s="75"/>
      <c r="AR298" s="75"/>
      <c r="AS298" s="75"/>
      <c r="AT298" s="75"/>
      <c r="AU298" s="75"/>
      <c r="AV298" s="75"/>
      <c r="AW298" s="75"/>
      <c r="AX298" s="76"/>
      <c r="AY298" s="77"/>
      <c r="AZ298" s="76"/>
      <c r="BA298" s="78"/>
      <c r="BB298" s="76" t="str">
        <f t="shared" si="317"/>
        <v/>
      </c>
      <c r="BC298" s="76" t="str">
        <f t="shared" si="371"/>
        <v/>
      </c>
      <c r="BD298" s="76" t="str">
        <f t="shared" si="369"/>
        <v/>
      </c>
      <c r="BE298" s="1"/>
      <c r="BF298" s="173"/>
      <c r="BG298" s="115" t="s">
        <v>568</v>
      </c>
      <c r="BH298" s="173">
        <v>1</v>
      </c>
      <c r="BI298" s="173"/>
      <c r="BJ298" s="61"/>
      <c r="BK298" s="173"/>
      <c r="BL298" s="1"/>
      <c r="BM298" s="71"/>
      <c r="BN298" s="114"/>
      <c r="BO298" s="1"/>
      <c r="BP298" s="1"/>
    </row>
    <row r="299" spans="1:68" s="274" customFormat="1" ht="54" customHeight="1" x14ac:dyDescent="0.15">
      <c r="A299" s="383"/>
      <c r="B299" s="289" t="s">
        <v>1455</v>
      </c>
      <c r="C299" s="287"/>
      <c r="D299" s="288"/>
      <c r="E299" s="70"/>
      <c r="F299" s="70"/>
      <c r="G299" s="70"/>
      <c r="H299" s="70"/>
      <c r="I299" s="290"/>
      <c r="J299" s="70"/>
      <c r="K299" s="70"/>
      <c r="L299" s="70"/>
      <c r="M299" s="70"/>
      <c r="N299" s="70"/>
      <c r="O299" s="291"/>
      <c r="P299" s="114"/>
      <c r="Q299" s="292"/>
      <c r="R299" s="298"/>
      <c r="S299" s="294"/>
      <c r="T299" s="298"/>
      <c r="U299" s="78"/>
      <c r="V299" s="295"/>
      <c r="W299" s="296"/>
      <c r="X299" s="291"/>
      <c r="Y299" s="291"/>
      <c r="Z299" s="297"/>
      <c r="AA299" s="437"/>
      <c r="AB299" s="73"/>
      <c r="AC299" s="74"/>
      <c r="AD299" s="73"/>
      <c r="AE299" s="74"/>
      <c r="AF299" s="437"/>
      <c r="AG299" s="9"/>
      <c r="AH299" s="15"/>
      <c r="AI299" s="75"/>
      <c r="AJ299" s="75"/>
      <c r="AK299" s="75"/>
      <c r="AL299" s="81"/>
      <c r="AM299" s="75"/>
      <c r="AN299" s="81"/>
      <c r="AO299" s="75"/>
      <c r="AP299" s="75"/>
      <c r="AQ299" s="75"/>
      <c r="AR299" s="75"/>
      <c r="AS299" s="75"/>
      <c r="AT299" s="75"/>
      <c r="AU299" s="75"/>
      <c r="AV299" s="75"/>
      <c r="AW299" s="75"/>
      <c r="AX299" s="76"/>
      <c r="AY299" s="77"/>
      <c r="AZ299" s="76"/>
      <c r="BA299" s="78"/>
      <c r="BB299" s="76" t="str">
        <f t="shared" si="317"/>
        <v/>
      </c>
      <c r="BC299" s="76"/>
      <c r="BD299" s="76" t="str">
        <f t="shared" si="369"/>
        <v/>
      </c>
      <c r="BE299" s="1"/>
      <c r="BF299" s="173"/>
      <c r="BG299" s="115" t="s">
        <v>568</v>
      </c>
      <c r="BH299" s="173">
        <v>1</v>
      </c>
      <c r="BI299" s="173"/>
      <c r="BJ299" s="61"/>
      <c r="BK299" s="173"/>
      <c r="BL299" s="1"/>
      <c r="BM299" s="71"/>
      <c r="BN299" s="114"/>
      <c r="BO299" s="1"/>
      <c r="BP299" s="1"/>
    </row>
    <row r="300" spans="1:68" s="274" customFormat="1" ht="54" customHeight="1" x14ac:dyDescent="0.15">
      <c r="A300" s="383"/>
      <c r="B300" s="289" t="s">
        <v>1458</v>
      </c>
      <c r="C300" s="287"/>
      <c r="D300" s="288"/>
      <c r="E300" s="70"/>
      <c r="F300" s="70"/>
      <c r="G300" s="70"/>
      <c r="H300" s="70"/>
      <c r="I300" s="290"/>
      <c r="J300" s="70"/>
      <c r="K300" s="70"/>
      <c r="L300" s="70"/>
      <c r="M300" s="70"/>
      <c r="N300" s="70"/>
      <c r="O300" s="291"/>
      <c r="P300" s="114"/>
      <c r="Q300" s="292"/>
      <c r="R300" s="298"/>
      <c r="S300" s="294"/>
      <c r="T300" s="298"/>
      <c r="U300" s="78"/>
      <c r="V300" s="295" t="str">
        <f t="shared" si="325"/>
        <v/>
      </c>
      <c r="W300" s="296"/>
      <c r="X300" s="291"/>
      <c r="Y300" s="291"/>
      <c r="Z300" s="297"/>
      <c r="AA300" s="437"/>
      <c r="AB300" s="73" t="s">
        <v>406</v>
      </c>
      <c r="AC300" s="74"/>
      <c r="AD300" s="73" t="s">
        <v>406</v>
      </c>
      <c r="AE300" s="74"/>
      <c r="AF300" s="437"/>
      <c r="AG300" s="9" t="str">
        <f t="shared" ref="AG300:AG330" si="372">R300&amp;S300</f>
        <v/>
      </c>
      <c r="AH300" s="15"/>
      <c r="AI300" s="75"/>
      <c r="AJ300" s="75"/>
      <c r="AK300" s="75"/>
      <c r="AL300" s="81"/>
      <c r="AM300" s="75"/>
      <c r="AN300" s="81"/>
      <c r="AO300" s="75"/>
      <c r="AP300" s="75"/>
      <c r="AQ300" s="75"/>
      <c r="AR300" s="75"/>
      <c r="AS300" s="75"/>
      <c r="AT300" s="75"/>
      <c r="AU300" s="75"/>
      <c r="AV300" s="75"/>
      <c r="AW300" s="75"/>
      <c r="AX300" s="76"/>
      <c r="AY300" s="77"/>
      <c r="AZ300" s="76"/>
      <c r="BA300" s="78"/>
      <c r="BB300" s="76" t="str">
        <f t="shared" si="317"/>
        <v/>
      </c>
      <c r="BC300" s="76" t="str">
        <f t="shared" ref="BC300:BC310" si="373">IF(AND(AZ300="未定",AB300="○"),"○","")</f>
        <v/>
      </c>
      <c r="BD300" s="76" t="str">
        <f t="shared" si="369"/>
        <v/>
      </c>
      <c r="BE300" s="1"/>
      <c r="BF300" s="173"/>
      <c r="BG300" s="115" t="s">
        <v>568</v>
      </c>
      <c r="BH300" s="173">
        <v>1</v>
      </c>
      <c r="BI300" s="173"/>
      <c r="BJ300" s="61"/>
      <c r="BK300" s="173"/>
      <c r="BL300" s="1"/>
      <c r="BM300" s="71"/>
      <c r="BN300" s="114"/>
      <c r="BO300" s="1"/>
      <c r="BP300" s="1"/>
    </row>
    <row r="301" spans="1:68" s="273" customFormat="1" ht="21" customHeight="1" x14ac:dyDescent="0.15">
      <c r="A301" s="380" t="s">
        <v>634</v>
      </c>
      <c r="B301" s="230"/>
      <c r="C301" s="505"/>
      <c r="D301" s="506"/>
      <c r="E301" s="88"/>
      <c r="F301" s="91"/>
      <c r="G301" s="90"/>
      <c r="H301" s="90"/>
      <c r="I301" s="243"/>
      <c r="J301" s="90"/>
      <c r="K301" s="88"/>
      <c r="L301" s="89"/>
      <c r="M301" s="89"/>
      <c r="N301" s="90"/>
      <c r="O301" s="245"/>
      <c r="P301" s="110"/>
      <c r="Q301" s="263"/>
      <c r="R301" s="230"/>
      <c r="S301" s="264"/>
      <c r="T301" s="265"/>
      <c r="U301" s="414"/>
      <c r="V301" s="266" t="str">
        <f t="shared" si="325"/>
        <v/>
      </c>
      <c r="W301" s="266"/>
      <c r="X301" s="266"/>
      <c r="Y301" s="266"/>
      <c r="Z301" s="267"/>
      <c r="AA301" s="38"/>
      <c r="AB301" s="92"/>
      <c r="AC301" s="93"/>
      <c r="AD301" s="92"/>
      <c r="AE301" s="93"/>
      <c r="AF301" s="28"/>
      <c r="AG301" s="9" t="str">
        <f t="shared" si="372"/>
        <v/>
      </c>
      <c r="AH301" s="15"/>
      <c r="AI301" s="94"/>
      <c r="AJ301" s="94"/>
      <c r="AK301" s="94"/>
      <c r="AL301" s="45"/>
      <c r="AM301" s="94"/>
      <c r="AN301" s="45"/>
      <c r="AO301" s="94"/>
      <c r="AP301" s="94"/>
      <c r="AQ301" s="94"/>
      <c r="AR301" s="94"/>
      <c r="AS301" s="94"/>
      <c r="AT301" s="94"/>
      <c r="AU301" s="94"/>
      <c r="AV301" s="94"/>
      <c r="AW301" s="94"/>
      <c r="AX301" s="95"/>
      <c r="AY301" s="507"/>
      <c r="AZ301" s="94"/>
      <c r="BA301" s="96"/>
      <c r="BB301" s="95"/>
      <c r="BC301" s="95"/>
      <c r="BD301" s="95"/>
      <c r="BE301" s="104"/>
      <c r="BF301" s="46"/>
      <c r="BG301" s="115"/>
      <c r="BH301" s="116"/>
      <c r="BI301" s="117"/>
      <c r="BJ301" s="61"/>
      <c r="BK301" s="116"/>
      <c r="BL301" s="104"/>
      <c r="BM301" s="83"/>
      <c r="BN301" s="110"/>
      <c r="BO301" s="104"/>
      <c r="BP301" s="104"/>
    </row>
    <row r="302" spans="1:68" s="274" customFormat="1" ht="60" customHeight="1" x14ac:dyDescent="0.15">
      <c r="A302" s="379">
        <v>235</v>
      </c>
      <c r="B302" s="226" t="s">
        <v>1520</v>
      </c>
      <c r="C302" s="229" t="s">
        <v>796</v>
      </c>
      <c r="D302" s="228" t="s">
        <v>996</v>
      </c>
      <c r="E302" s="59">
        <v>891.56600000000003</v>
      </c>
      <c r="F302" s="59">
        <v>891.56600000000003</v>
      </c>
      <c r="G302" s="59">
        <v>891</v>
      </c>
      <c r="H302" s="59" t="s">
        <v>1083</v>
      </c>
      <c r="I302" s="238" t="s">
        <v>963</v>
      </c>
      <c r="J302" s="241" t="s">
        <v>1128</v>
      </c>
      <c r="K302" s="59">
        <v>941.30700000000002</v>
      </c>
      <c r="L302" s="59">
        <v>1365.4169999999999</v>
      </c>
      <c r="M302" s="59">
        <f t="shared" ref="M302:M312" si="374">L302-K302</f>
        <v>424.1099999999999</v>
      </c>
      <c r="N302" s="59"/>
      <c r="O302" s="242" t="s">
        <v>960</v>
      </c>
      <c r="P302" s="153" t="s">
        <v>1110</v>
      </c>
      <c r="Q302" s="255" t="s">
        <v>1580</v>
      </c>
      <c r="R302" s="255" t="s">
        <v>34</v>
      </c>
      <c r="S302" s="256" t="s">
        <v>295</v>
      </c>
      <c r="T302" s="257" t="s">
        <v>190</v>
      </c>
      <c r="U302" s="426">
        <v>246</v>
      </c>
      <c r="V302" s="258"/>
      <c r="W302" s="261"/>
      <c r="X302" s="227"/>
      <c r="Y302" s="227"/>
      <c r="Z302" s="260"/>
      <c r="AA302" s="437"/>
      <c r="AB302" s="435" t="s">
        <v>406</v>
      </c>
      <c r="AC302" s="436"/>
      <c r="AD302" s="435" t="s">
        <v>406</v>
      </c>
      <c r="AE302" s="436"/>
      <c r="AF302" s="437"/>
      <c r="AG302" s="9" t="str">
        <f t="shared" si="372"/>
        <v>研究開発局一般会計</v>
      </c>
      <c r="AH302" s="15"/>
      <c r="AI302" s="53" t="str">
        <f t="shared" ref="AI302:AI312" si="375">IF(OR(AJ302="○",AS302="○"),"○","－")</f>
        <v>－</v>
      </c>
      <c r="AJ302" s="53" t="str">
        <f t="shared" ref="AJ302:AJ312" si="376">IF(OR(AO302="○",AP302="○",AQ302="○",AT302="○",AV302="○"),"○","－")</f>
        <v>－</v>
      </c>
      <c r="AK302" s="53" t="str">
        <f t="shared" ref="AK302:AK312" si="377">IF(OR(AO302="○",AP302="○",AQ302="○"),"○","－")</f>
        <v>－</v>
      </c>
      <c r="AL302" s="81"/>
      <c r="AM302" s="46" t="str">
        <f t="shared" ref="AM302:AM312" si="378">IF(AB302="○","○","－")</f>
        <v>－</v>
      </c>
      <c r="AN302" s="81"/>
      <c r="AO302" s="46" t="str">
        <f t="shared" ref="AO302:AO312" si="379">IF(AY302=41730,"○","-")</f>
        <v>-</v>
      </c>
      <c r="AP302" s="46" t="str">
        <f t="shared" ref="AP302:AP312" si="380">IF(AZ302=42460,"○","-")</f>
        <v>-</v>
      </c>
      <c r="AQ302" s="46"/>
      <c r="AR302" s="46"/>
      <c r="AS302" s="46"/>
      <c r="AT302" s="46"/>
      <c r="AU302" s="46"/>
      <c r="AV302" s="46"/>
      <c r="AW302" s="46"/>
      <c r="AX302" s="173"/>
      <c r="AY302" s="10">
        <v>40269</v>
      </c>
      <c r="AZ302" s="512">
        <v>43921</v>
      </c>
      <c r="BA302" s="426">
        <f t="shared" si="327"/>
        <v>10.005479452054795</v>
      </c>
      <c r="BB302" s="173" t="str">
        <f t="shared" si="317"/>
        <v/>
      </c>
      <c r="BC302" s="173" t="str">
        <f t="shared" si="373"/>
        <v/>
      </c>
      <c r="BD302" s="173" t="str">
        <f t="shared" si="369"/>
        <v/>
      </c>
      <c r="BE302" s="1"/>
      <c r="BF302" s="173">
        <v>1</v>
      </c>
      <c r="BG302" s="115" t="s">
        <v>569</v>
      </c>
      <c r="BH302" s="173"/>
      <c r="BI302" s="118"/>
      <c r="BJ302" s="61"/>
      <c r="BK302" s="173"/>
      <c r="BL302" s="1"/>
      <c r="BM302" s="105"/>
      <c r="BN302" s="153"/>
      <c r="BO302" s="1"/>
      <c r="BP302" s="1"/>
    </row>
    <row r="303" spans="1:68" s="274" customFormat="1" ht="60" customHeight="1" x14ac:dyDescent="0.15">
      <c r="A303" s="379">
        <v>236</v>
      </c>
      <c r="B303" s="226" t="s">
        <v>155</v>
      </c>
      <c r="C303" s="229" t="s">
        <v>790</v>
      </c>
      <c r="D303" s="228" t="s">
        <v>520</v>
      </c>
      <c r="E303" s="59">
        <v>17808.120999999999</v>
      </c>
      <c r="F303" s="59">
        <v>15177.2</v>
      </c>
      <c r="G303" s="59">
        <v>15177.2</v>
      </c>
      <c r="H303" s="59" t="s">
        <v>1083</v>
      </c>
      <c r="I303" s="238" t="s">
        <v>963</v>
      </c>
      <c r="J303" s="241" t="s">
        <v>1129</v>
      </c>
      <c r="K303" s="62">
        <f>8418.604+1.05</f>
        <v>8419.6539999999986</v>
      </c>
      <c r="L303" s="59">
        <v>16769.061000000002</v>
      </c>
      <c r="M303" s="59">
        <f t="shared" si="374"/>
        <v>8349.4070000000029</v>
      </c>
      <c r="N303" s="62"/>
      <c r="O303" s="242" t="s">
        <v>960</v>
      </c>
      <c r="P303" s="153" t="s">
        <v>1086</v>
      </c>
      <c r="Q303" s="255" t="s">
        <v>1581</v>
      </c>
      <c r="R303" s="255" t="s">
        <v>34</v>
      </c>
      <c r="S303" s="256" t="s">
        <v>295</v>
      </c>
      <c r="T303" s="257" t="s">
        <v>190</v>
      </c>
      <c r="U303" s="426">
        <v>247</v>
      </c>
      <c r="V303" s="258" t="str">
        <f t="shared" si="325"/>
        <v/>
      </c>
      <c r="W303" s="261"/>
      <c r="X303" s="227"/>
      <c r="Y303" s="227" t="s">
        <v>387</v>
      </c>
      <c r="Z303" s="260"/>
      <c r="AA303" s="437"/>
      <c r="AB303" s="435" t="s">
        <v>406</v>
      </c>
      <c r="AC303" s="436"/>
      <c r="AD303" s="435" t="s">
        <v>406</v>
      </c>
      <c r="AE303" s="436"/>
      <c r="AF303" s="437"/>
      <c r="AG303" s="9" t="str">
        <f t="shared" si="372"/>
        <v>研究開発局一般会計</v>
      </c>
      <c r="AH303" s="15" t="s">
        <v>715</v>
      </c>
      <c r="AI303" s="53" t="str">
        <f t="shared" si="375"/>
        <v>－</v>
      </c>
      <c r="AJ303" s="53" t="str">
        <f t="shared" si="376"/>
        <v>－</v>
      </c>
      <c r="AK303" s="53" t="str">
        <f t="shared" si="377"/>
        <v>－</v>
      </c>
      <c r="AL303" s="81"/>
      <c r="AM303" s="46" t="str">
        <f t="shared" si="378"/>
        <v>－</v>
      </c>
      <c r="AN303" s="81"/>
      <c r="AO303" s="46" t="str">
        <f t="shared" si="379"/>
        <v>-</v>
      </c>
      <c r="AP303" s="46" t="str">
        <f t="shared" si="380"/>
        <v>-</v>
      </c>
      <c r="AQ303" s="46"/>
      <c r="AR303" s="46"/>
      <c r="AS303" s="46"/>
      <c r="AT303" s="46"/>
      <c r="AU303" s="46"/>
      <c r="AV303" s="46"/>
      <c r="AW303" s="46"/>
      <c r="AX303" s="173" t="s">
        <v>387</v>
      </c>
      <c r="AY303" s="10">
        <v>38443</v>
      </c>
      <c r="AZ303" s="173" t="s">
        <v>520</v>
      </c>
      <c r="BA303" s="426" t="str">
        <f t="shared" si="327"/>
        <v>未定</v>
      </c>
      <c r="BB303" s="173" t="str">
        <f t="shared" si="317"/>
        <v/>
      </c>
      <c r="BC303" s="173" t="str">
        <f t="shared" si="373"/>
        <v/>
      </c>
      <c r="BD303" s="173" t="str">
        <f t="shared" si="369"/>
        <v/>
      </c>
      <c r="BE303" s="1"/>
      <c r="BF303" s="173">
        <v>1</v>
      </c>
      <c r="BG303" s="115" t="s">
        <v>569</v>
      </c>
      <c r="BH303" s="173"/>
      <c r="BI303" s="118"/>
      <c r="BJ303" s="61"/>
      <c r="BK303" s="173"/>
      <c r="BL303" s="1"/>
      <c r="BM303" s="105"/>
      <c r="BN303" s="153"/>
      <c r="BO303" s="1"/>
      <c r="BP303" s="1"/>
    </row>
    <row r="304" spans="1:68" s="274" customFormat="1" ht="60" customHeight="1" x14ac:dyDescent="0.15">
      <c r="A304" s="379">
        <v>237</v>
      </c>
      <c r="B304" s="226" t="s">
        <v>517</v>
      </c>
      <c r="C304" s="229" t="s">
        <v>953</v>
      </c>
      <c r="D304" s="228" t="s">
        <v>793</v>
      </c>
      <c r="E304" s="59">
        <v>256.12799999999999</v>
      </c>
      <c r="F304" s="59">
        <v>256.12799999999999</v>
      </c>
      <c r="G304" s="59">
        <v>251.8</v>
      </c>
      <c r="H304" s="59" t="s">
        <v>1083</v>
      </c>
      <c r="I304" s="238" t="s">
        <v>964</v>
      </c>
      <c r="J304" s="241" t="s">
        <v>1116</v>
      </c>
      <c r="K304" s="59">
        <v>0</v>
      </c>
      <c r="L304" s="59">
        <v>0</v>
      </c>
      <c r="M304" s="59">
        <f t="shared" si="374"/>
        <v>0</v>
      </c>
      <c r="N304" s="62"/>
      <c r="O304" s="242" t="s">
        <v>962</v>
      </c>
      <c r="P304" s="153"/>
      <c r="Q304" s="255"/>
      <c r="R304" s="255" t="s">
        <v>34</v>
      </c>
      <c r="S304" s="256" t="s">
        <v>295</v>
      </c>
      <c r="T304" s="257" t="s">
        <v>190</v>
      </c>
      <c r="U304" s="426">
        <v>248</v>
      </c>
      <c r="V304" s="258"/>
      <c r="W304" s="261" t="s">
        <v>693</v>
      </c>
      <c r="X304" s="227"/>
      <c r="Y304" s="227" t="s">
        <v>387</v>
      </c>
      <c r="Z304" s="260"/>
      <c r="AA304" s="437"/>
      <c r="AB304" s="435"/>
      <c r="AC304" s="436"/>
      <c r="AD304" s="435" t="s">
        <v>407</v>
      </c>
      <c r="AE304" s="436" t="s">
        <v>519</v>
      </c>
      <c r="AF304" s="437"/>
      <c r="AG304" s="9" t="str">
        <f t="shared" si="372"/>
        <v>研究開発局一般会計</v>
      </c>
      <c r="AH304" s="15"/>
      <c r="AI304" s="53" t="str">
        <f t="shared" si="375"/>
        <v>－</v>
      </c>
      <c r="AJ304" s="53" t="str">
        <f t="shared" si="376"/>
        <v>－</v>
      </c>
      <c r="AK304" s="53" t="str">
        <f t="shared" si="377"/>
        <v>－</v>
      </c>
      <c r="AL304" s="81"/>
      <c r="AM304" s="46" t="str">
        <f t="shared" si="378"/>
        <v>－</v>
      </c>
      <c r="AN304" s="81"/>
      <c r="AO304" s="46" t="str">
        <f t="shared" si="379"/>
        <v>-</v>
      </c>
      <c r="AP304" s="46" t="str">
        <f t="shared" si="380"/>
        <v>-</v>
      </c>
      <c r="AQ304" s="46"/>
      <c r="AR304" s="46"/>
      <c r="AS304" s="46"/>
      <c r="AT304" s="46"/>
      <c r="AU304" s="46"/>
      <c r="AV304" s="46"/>
      <c r="AW304" s="46"/>
      <c r="AX304" s="173" t="s">
        <v>387</v>
      </c>
      <c r="AY304" s="10">
        <v>39904</v>
      </c>
      <c r="AZ304" s="508">
        <v>42094</v>
      </c>
      <c r="BA304" s="426">
        <f t="shared" si="327"/>
        <v>6</v>
      </c>
      <c r="BB304" s="173" t="str">
        <f t="shared" ref="BB304:BB361" si="381">IF(AND(AZ304="未定",OR(V304="○",AB304="○",AD304="○")),"○","")</f>
        <v/>
      </c>
      <c r="BC304" s="173" t="str">
        <f t="shared" si="373"/>
        <v/>
      </c>
      <c r="BD304" s="173" t="str">
        <f t="shared" si="369"/>
        <v/>
      </c>
      <c r="BE304" s="1"/>
      <c r="BF304" s="173">
        <v>1</v>
      </c>
      <c r="BG304" s="115" t="s">
        <v>569</v>
      </c>
      <c r="BH304" s="173"/>
      <c r="BI304" s="118"/>
      <c r="BJ304" s="61"/>
      <c r="BK304" s="173"/>
      <c r="BL304" s="1"/>
      <c r="BM304" s="105"/>
      <c r="BN304" s="153"/>
      <c r="BO304" s="1"/>
      <c r="BP304" s="1"/>
    </row>
    <row r="305" spans="1:68" s="274" customFormat="1" ht="60" customHeight="1" x14ac:dyDescent="0.15">
      <c r="A305" s="379">
        <v>238</v>
      </c>
      <c r="B305" s="226" t="s">
        <v>1489</v>
      </c>
      <c r="C305" s="229" t="s">
        <v>798</v>
      </c>
      <c r="D305" s="228" t="s">
        <v>974</v>
      </c>
      <c r="E305" s="59">
        <v>246.93699999999998</v>
      </c>
      <c r="F305" s="59">
        <v>383</v>
      </c>
      <c r="G305" s="59">
        <v>347.9</v>
      </c>
      <c r="H305" s="175" t="s">
        <v>1047</v>
      </c>
      <c r="I305" s="238" t="s">
        <v>963</v>
      </c>
      <c r="J305" s="241" t="s">
        <v>1130</v>
      </c>
      <c r="K305" s="59">
        <f>561.721+0.19</f>
        <v>561.91100000000006</v>
      </c>
      <c r="L305" s="59">
        <v>903.505</v>
      </c>
      <c r="M305" s="59">
        <f t="shared" si="374"/>
        <v>341.59399999999994</v>
      </c>
      <c r="N305" s="62"/>
      <c r="O305" s="242" t="s">
        <v>960</v>
      </c>
      <c r="P305" s="153" t="s">
        <v>1542</v>
      </c>
      <c r="Q305" s="255"/>
      <c r="R305" s="255" t="s">
        <v>34</v>
      </c>
      <c r="S305" s="256" t="s">
        <v>295</v>
      </c>
      <c r="T305" s="257" t="s">
        <v>190</v>
      </c>
      <c r="U305" s="426">
        <v>249</v>
      </c>
      <c r="V305" s="258" t="s">
        <v>407</v>
      </c>
      <c r="W305" s="261" t="s">
        <v>519</v>
      </c>
      <c r="X305" s="227"/>
      <c r="Y305" s="227" t="s">
        <v>387</v>
      </c>
      <c r="Z305" s="260"/>
      <c r="AA305" s="437"/>
      <c r="AB305" s="435" t="s">
        <v>406</v>
      </c>
      <c r="AC305" s="436"/>
      <c r="AD305" s="435" t="s">
        <v>406</v>
      </c>
      <c r="AE305" s="436"/>
      <c r="AF305" s="437"/>
      <c r="AG305" s="9" t="str">
        <f t="shared" si="372"/>
        <v>研究開発局一般会計</v>
      </c>
      <c r="AH305" s="15" t="s">
        <v>715</v>
      </c>
      <c r="AI305" s="53" t="str">
        <f t="shared" si="375"/>
        <v>○</v>
      </c>
      <c r="AJ305" s="53" t="str">
        <f t="shared" si="376"/>
        <v>○</v>
      </c>
      <c r="AK305" s="53" t="str">
        <f t="shared" si="377"/>
        <v>○</v>
      </c>
      <c r="AL305" s="81"/>
      <c r="AM305" s="46" t="str">
        <f t="shared" si="378"/>
        <v>－</v>
      </c>
      <c r="AN305" s="81"/>
      <c r="AO305" s="46" t="str">
        <f t="shared" si="379"/>
        <v>-</v>
      </c>
      <c r="AP305" s="46" t="str">
        <f t="shared" si="380"/>
        <v>○</v>
      </c>
      <c r="AQ305" s="46"/>
      <c r="AR305" s="46"/>
      <c r="AS305" s="46"/>
      <c r="AT305" s="46"/>
      <c r="AU305" s="46"/>
      <c r="AV305" s="46"/>
      <c r="AW305" s="46"/>
      <c r="AX305" s="173" t="s">
        <v>387</v>
      </c>
      <c r="AY305" s="10">
        <v>38808</v>
      </c>
      <c r="AZ305" s="508">
        <v>42460</v>
      </c>
      <c r="BA305" s="426">
        <f t="shared" si="327"/>
        <v>10.005479452054795</v>
      </c>
      <c r="BB305" s="173" t="str">
        <f t="shared" si="381"/>
        <v/>
      </c>
      <c r="BC305" s="173" t="str">
        <f t="shared" si="373"/>
        <v/>
      </c>
      <c r="BD305" s="173" t="str">
        <f t="shared" si="369"/>
        <v/>
      </c>
      <c r="BE305" s="1"/>
      <c r="BF305" s="173">
        <v>1</v>
      </c>
      <c r="BG305" s="115" t="s">
        <v>569</v>
      </c>
      <c r="BH305" s="173"/>
      <c r="BI305" s="118"/>
      <c r="BJ305" s="61"/>
      <c r="BK305" s="173"/>
      <c r="BL305" s="1"/>
      <c r="BM305" s="105"/>
      <c r="BN305" s="153"/>
      <c r="BO305" s="1"/>
      <c r="BP305" s="1"/>
    </row>
    <row r="306" spans="1:68" s="274" customFormat="1" ht="54" customHeight="1" x14ac:dyDescent="0.15">
      <c r="A306" s="379">
        <v>239</v>
      </c>
      <c r="B306" s="226" t="s">
        <v>380</v>
      </c>
      <c r="C306" s="229" t="s">
        <v>787</v>
      </c>
      <c r="D306" s="228" t="s">
        <v>974</v>
      </c>
      <c r="E306" s="59">
        <v>328.43400000000003</v>
      </c>
      <c r="F306" s="59">
        <v>879</v>
      </c>
      <c r="G306" s="59">
        <v>859</v>
      </c>
      <c r="H306" s="175" t="s">
        <v>1033</v>
      </c>
      <c r="I306" s="238" t="s">
        <v>963</v>
      </c>
      <c r="J306" s="241" t="s">
        <v>1130</v>
      </c>
      <c r="K306" s="62">
        <v>461.20499999999998</v>
      </c>
      <c r="L306" s="62">
        <v>637.31799999999998</v>
      </c>
      <c r="M306" s="59">
        <f>L306-K306</f>
        <v>176.113</v>
      </c>
      <c r="N306" s="62"/>
      <c r="O306" s="242" t="s">
        <v>960</v>
      </c>
      <c r="P306" s="153" t="s">
        <v>1542</v>
      </c>
      <c r="Q306" s="255"/>
      <c r="R306" s="255" t="s">
        <v>34</v>
      </c>
      <c r="S306" s="256" t="s">
        <v>295</v>
      </c>
      <c r="T306" s="257" t="s">
        <v>476</v>
      </c>
      <c r="U306" s="413">
        <v>250</v>
      </c>
      <c r="V306" s="258" t="s">
        <v>407</v>
      </c>
      <c r="W306" s="261" t="s">
        <v>519</v>
      </c>
      <c r="X306" s="227"/>
      <c r="Y306" s="227" t="s">
        <v>387</v>
      </c>
      <c r="Z306" s="260"/>
      <c r="AA306" s="437"/>
      <c r="AB306" s="435"/>
      <c r="AC306" s="436"/>
      <c r="AD306" s="435" t="s">
        <v>407</v>
      </c>
      <c r="AE306" s="436" t="s">
        <v>409</v>
      </c>
      <c r="AF306" s="437"/>
      <c r="AG306" s="9" t="str">
        <f t="shared" si="372"/>
        <v>研究開発局一般会計</v>
      </c>
      <c r="AH306" s="15" t="s">
        <v>715</v>
      </c>
      <c r="AI306" s="53" t="str">
        <f t="shared" ref="AI306" si="382">IF(OR(AJ306="○",AS306="○"),"○","－")</f>
        <v>○</v>
      </c>
      <c r="AJ306" s="53" t="str">
        <f t="shared" ref="AJ306" si="383">IF(OR(AO306="○",AP306="○",AQ306="○",AT306="○",AV306="○"),"○","－")</f>
        <v>○</v>
      </c>
      <c r="AK306" s="53" t="str">
        <f t="shared" ref="AK306" si="384">IF(OR(AO306="○",AP306="○",AQ306="○"),"○","－")</f>
        <v>○</v>
      </c>
      <c r="AL306" s="81"/>
      <c r="AM306" s="46" t="str">
        <f t="shared" ref="AM306" si="385">IF(AB306="○","○","－")</f>
        <v>－</v>
      </c>
      <c r="AN306" s="81"/>
      <c r="AO306" s="46" t="str">
        <f t="shared" si="379"/>
        <v>-</v>
      </c>
      <c r="AP306" s="46" t="str">
        <f t="shared" si="380"/>
        <v>○</v>
      </c>
      <c r="AQ306" s="46"/>
      <c r="AR306" s="46"/>
      <c r="AS306" s="46"/>
      <c r="AT306" s="46"/>
      <c r="AU306" s="46"/>
      <c r="AV306" s="46"/>
      <c r="AW306" s="46"/>
      <c r="AX306" s="173"/>
      <c r="AY306" s="10">
        <v>41365</v>
      </c>
      <c r="AZ306" s="508">
        <v>42460</v>
      </c>
      <c r="BA306" s="426">
        <f t="shared" ref="BA306" si="386">IF(AZ306="未定","未定",YEARFRAC(AY306,AZ306,3))</f>
        <v>3</v>
      </c>
      <c r="BB306" s="173" t="str">
        <f t="shared" si="381"/>
        <v/>
      </c>
      <c r="BC306" s="173" t="str">
        <f t="shared" ref="BC306" si="387">IF(AND(AZ306="未定",AB306="○"),"○","")</f>
        <v/>
      </c>
      <c r="BD306" s="173" t="str">
        <f t="shared" si="369"/>
        <v/>
      </c>
      <c r="BE306" s="1"/>
      <c r="BF306" s="173">
        <v>1</v>
      </c>
      <c r="BG306" s="115" t="s">
        <v>569</v>
      </c>
      <c r="BH306" s="173"/>
      <c r="BI306" s="118"/>
      <c r="BJ306" s="61"/>
      <c r="BK306" s="173"/>
      <c r="BL306" s="1"/>
      <c r="BM306" s="105"/>
      <c r="BN306" s="153"/>
      <c r="BO306" s="1"/>
      <c r="BP306" s="1"/>
    </row>
    <row r="307" spans="1:68" s="274" customFormat="1" ht="54" customHeight="1" x14ac:dyDescent="0.15">
      <c r="A307" s="379">
        <v>240</v>
      </c>
      <c r="B307" s="226" t="s">
        <v>749</v>
      </c>
      <c r="C307" s="229" t="s">
        <v>941</v>
      </c>
      <c r="D307" s="228" t="s">
        <v>949</v>
      </c>
      <c r="E307" s="59">
        <v>360</v>
      </c>
      <c r="F307" s="59">
        <v>0.4</v>
      </c>
      <c r="G307" s="59">
        <v>0.1</v>
      </c>
      <c r="H307" s="175" t="s">
        <v>1044</v>
      </c>
      <c r="I307" s="238" t="s">
        <v>964</v>
      </c>
      <c r="J307" s="241" t="s">
        <v>1131</v>
      </c>
      <c r="K307" s="62">
        <v>0</v>
      </c>
      <c r="L307" s="62">
        <v>0</v>
      </c>
      <c r="M307" s="59">
        <f>L307-K307</f>
        <v>0</v>
      </c>
      <c r="N307" s="62"/>
      <c r="O307" s="242" t="s">
        <v>962</v>
      </c>
      <c r="P307" s="153"/>
      <c r="Q307" s="255"/>
      <c r="R307" s="255" t="s">
        <v>34</v>
      </c>
      <c r="S307" s="256" t="s">
        <v>295</v>
      </c>
      <c r="T307" s="257" t="s">
        <v>476</v>
      </c>
      <c r="U307" s="413" t="s">
        <v>698</v>
      </c>
      <c r="V307" s="258" t="s">
        <v>407</v>
      </c>
      <c r="W307" s="261" t="s">
        <v>409</v>
      </c>
      <c r="X307" s="227"/>
      <c r="Y307" s="227" t="s">
        <v>387</v>
      </c>
      <c r="Z307" s="260"/>
      <c r="AA307" s="437"/>
      <c r="AB307" s="435"/>
      <c r="AC307" s="436"/>
      <c r="AD307" s="435"/>
      <c r="AE307" s="436"/>
      <c r="AF307" s="437"/>
      <c r="AG307" s="9" t="str">
        <f t="shared" si="372"/>
        <v>研究開発局一般会計</v>
      </c>
      <c r="AH307" s="15" t="s">
        <v>701</v>
      </c>
      <c r="AI307" s="53" t="str">
        <f t="shared" si="375"/>
        <v>－</v>
      </c>
      <c r="AJ307" s="53" t="str">
        <f t="shared" si="376"/>
        <v>－</v>
      </c>
      <c r="AK307" s="53" t="str">
        <f t="shared" si="377"/>
        <v>－</v>
      </c>
      <c r="AL307" s="81"/>
      <c r="AM307" s="46" t="str">
        <f t="shared" si="378"/>
        <v>－</v>
      </c>
      <c r="AN307" s="81"/>
      <c r="AO307" s="46" t="str">
        <f t="shared" si="379"/>
        <v>-</v>
      </c>
      <c r="AP307" s="46" t="str">
        <f t="shared" si="380"/>
        <v>-</v>
      </c>
      <c r="AQ307" s="46"/>
      <c r="AR307" s="46"/>
      <c r="AS307" s="46"/>
      <c r="AT307" s="46"/>
      <c r="AU307" s="46"/>
      <c r="AV307" s="46"/>
      <c r="AW307" s="46"/>
      <c r="AX307" s="173"/>
      <c r="AY307" s="10"/>
      <c r="AZ307" s="508"/>
      <c r="BA307" s="426">
        <f t="shared" si="327"/>
        <v>0</v>
      </c>
      <c r="BB307" s="173" t="str">
        <f t="shared" si="381"/>
        <v/>
      </c>
      <c r="BC307" s="173" t="str">
        <f t="shared" si="373"/>
        <v/>
      </c>
      <c r="BD307" s="173" t="str">
        <f t="shared" si="369"/>
        <v/>
      </c>
      <c r="BE307" s="1"/>
      <c r="BF307" s="173">
        <v>1</v>
      </c>
      <c r="BG307" s="115" t="s">
        <v>569</v>
      </c>
      <c r="BH307" s="173"/>
      <c r="BI307" s="118"/>
      <c r="BJ307" s="61"/>
      <c r="BK307" s="173"/>
      <c r="BL307" s="1"/>
      <c r="BM307" s="105"/>
      <c r="BN307" s="153"/>
      <c r="BO307" s="1"/>
      <c r="BP307" s="1"/>
    </row>
    <row r="308" spans="1:68" s="274" customFormat="1" ht="60" customHeight="1" x14ac:dyDescent="0.15">
      <c r="A308" s="379">
        <v>241</v>
      </c>
      <c r="B308" s="226" t="s">
        <v>291</v>
      </c>
      <c r="C308" s="229" t="s">
        <v>788</v>
      </c>
      <c r="D308" s="228" t="s">
        <v>853</v>
      </c>
      <c r="E308" s="59">
        <v>898</v>
      </c>
      <c r="F308" s="59">
        <v>898</v>
      </c>
      <c r="G308" s="59">
        <v>896</v>
      </c>
      <c r="H308" s="175" t="s">
        <v>984</v>
      </c>
      <c r="I308" s="238" t="s">
        <v>964</v>
      </c>
      <c r="J308" s="241" t="s">
        <v>1131</v>
      </c>
      <c r="K308" s="59">
        <v>808.06100000000004</v>
      </c>
      <c r="L308" s="59">
        <v>0</v>
      </c>
      <c r="M308" s="59">
        <f t="shared" si="374"/>
        <v>-808.06100000000004</v>
      </c>
      <c r="N308" s="59"/>
      <c r="O308" s="242" t="s">
        <v>962</v>
      </c>
      <c r="P308" s="153"/>
      <c r="Q308" s="255"/>
      <c r="R308" s="255" t="s">
        <v>34</v>
      </c>
      <c r="S308" s="256" t="s">
        <v>295</v>
      </c>
      <c r="T308" s="257" t="s">
        <v>339</v>
      </c>
      <c r="U308" s="426">
        <v>251</v>
      </c>
      <c r="V308" s="258" t="s">
        <v>407</v>
      </c>
      <c r="W308" s="261" t="s">
        <v>884</v>
      </c>
      <c r="X308" s="227"/>
      <c r="Y308" s="227" t="s">
        <v>387</v>
      </c>
      <c r="Z308" s="260"/>
      <c r="AA308" s="437"/>
      <c r="AB308" s="435" t="s">
        <v>406</v>
      </c>
      <c r="AC308" s="436"/>
      <c r="AD308" s="435" t="s">
        <v>406</v>
      </c>
      <c r="AE308" s="436"/>
      <c r="AF308" s="437"/>
      <c r="AG308" s="9" t="str">
        <f t="shared" si="372"/>
        <v>研究開発局一般会計</v>
      </c>
      <c r="AH308" s="15"/>
      <c r="AI308" s="53" t="str">
        <f t="shared" si="375"/>
        <v>○</v>
      </c>
      <c r="AJ308" s="53" t="str">
        <f t="shared" si="376"/>
        <v>○</v>
      </c>
      <c r="AK308" s="53" t="str">
        <f t="shared" si="377"/>
        <v>○</v>
      </c>
      <c r="AL308" s="81"/>
      <c r="AM308" s="46" t="str">
        <f t="shared" si="378"/>
        <v>－</v>
      </c>
      <c r="AN308" s="81"/>
      <c r="AO308" s="46" t="str">
        <f t="shared" si="379"/>
        <v>-</v>
      </c>
      <c r="AP308" s="46" t="str">
        <f t="shared" si="380"/>
        <v>○</v>
      </c>
      <c r="AQ308" s="46"/>
      <c r="AR308" s="46"/>
      <c r="AS308" s="46"/>
      <c r="AT308" s="46"/>
      <c r="AU308" s="46"/>
      <c r="AV308" s="46"/>
      <c r="AW308" s="46"/>
      <c r="AX308" s="173"/>
      <c r="AY308" s="10">
        <v>40634</v>
      </c>
      <c r="AZ308" s="508">
        <v>42460</v>
      </c>
      <c r="BA308" s="426">
        <f t="shared" si="327"/>
        <v>5.0027397260273974</v>
      </c>
      <c r="BB308" s="173" t="str">
        <f t="shared" si="381"/>
        <v/>
      </c>
      <c r="BC308" s="173" t="str">
        <f t="shared" si="373"/>
        <v/>
      </c>
      <c r="BD308" s="173" t="str">
        <f t="shared" si="369"/>
        <v/>
      </c>
      <c r="BE308" s="1"/>
      <c r="BF308" s="173">
        <v>1</v>
      </c>
      <c r="BG308" s="115" t="s">
        <v>569</v>
      </c>
      <c r="BH308" s="173"/>
      <c r="BI308" s="118"/>
      <c r="BJ308" s="61"/>
      <c r="BK308" s="173"/>
      <c r="BL308" s="1"/>
      <c r="BM308" s="105"/>
      <c r="BN308" s="153"/>
      <c r="BO308" s="1"/>
      <c r="BP308" s="1"/>
    </row>
    <row r="309" spans="1:68" s="274" customFormat="1" ht="53.25" customHeight="1" x14ac:dyDescent="0.15">
      <c r="A309" s="379">
        <v>242</v>
      </c>
      <c r="B309" s="226" t="s">
        <v>1490</v>
      </c>
      <c r="C309" s="229" t="s">
        <v>798</v>
      </c>
      <c r="D309" s="228" t="s">
        <v>520</v>
      </c>
      <c r="E309" s="59">
        <v>35.555999999999997</v>
      </c>
      <c r="F309" s="59">
        <v>35.555999999999997</v>
      </c>
      <c r="G309" s="59">
        <f>SUM(F309:F309)</f>
        <v>35.555999999999997</v>
      </c>
      <c r="H309" s="59" t="s">
        <v>1083</v>
      </c>
      <c r="I309" s="238" t="s">
        <v>650</v>
      </c>
      <c r="J309" s="241" t="s">
        <v>1132</v>
      </c>
      <c r="K309" s="59">
        <v>35.555999999999997</v>
      </c>
      <c r="L309" s="59">
        <v>35.555999999999997</v>
      </c>
      <c r="M309" s="59">
        <f t="shared" si="374"/>
        <v>0</v>
      </c>
      <c r="N309" s="62"/>
      <c r="O309" s="242" t="s">
        <v>650</v>
      </c>
      <c r="P309" s="111"/>
      <c r="Q309" s="255"/>
      <c r="R309" s="255" t="s">
        <v>34</v>
      </c>
      <c r="S309" s="256" t="s">
        <v>295</v>
      </c>
      <c r="T309" s="257" t="s">
        <v>190</v>
      </c>
      <c r="U309" s="426">
        <v>252</v>
      </c>
      <c r="V309" s="258" t="str">
        <f t="shared" si="325"/>
        <v/>
      </c>
      <c r="W309" s="261"/>
      <c r="X309" s="227"/>
      <c r="Y309" s="227"/>
      <c r="Z309" s="260"/>
      <c r="AA309" s="437"/>
      <c r="AB309" s="435" t="s">
        <v>406</v>
      </c>
      <c r="AC309" s="436"/>
      <c r="AD309" s="435" t="s">
        <v>406</v>
      </c>
      <c r="AE309" s="436"/>
      <c r="AF309" s="437"/>
      <c r="AG309" s="9" t="str">
        <f t="shared" si="372"/>
        <v>研究開発局一般会計</v>
      </c>
      <c r="AH309" s="15"/>
      <c r="AI309" s="53" t="str">
        <f t="shared" si="375"/>
        <v>－</v>
      </c>
      <c r="AJ309" s="53" t="str">
        <f t="shared" si="376"/>
        <v>－</v>
      </c>
      <c r="AK309" s="53" t="str">
        <f t="shared" si="377"/>
        <v>－</v>
      </c>
      <c r="AL309" s="81"/>
      <c r="AM309" s="46" t="str">
        <f t="shared" si="378"/>
        <v>－</v>
      </c>
      <c r="AN309" s="81"/>
      <c r="AO309" s="46" t="str">
        <f t="shared" si="379"/>
        <v>-</v>
      </c>
      <c r="AP309" s="46" t="str">
        <f t="shared" si="380"/>
        <v>-</v>
      </c>
      <c r="AQ309" s="46"/>
      <c r="AR309" s="46"/>
      <c r="AS309" s="46"/>
      <c r="AT309" s="46"/>
      <c r="AU309" s="46"/>
      <c r="AV309" s="46"/>
      <c r="AW309" s="46"/>
      <c r="AX309" s="173" t="s">
        <v>387</v>
      </c>
      <c r="AY309" s="10">
        <v>38808</v>
      </c>
      <c r="AZ309" s="173" t="s">
        <v>520</v>
      </c>
      <c r="BA309" s="426" t="str">
        <f t="shared" si="327"/>
        <v>未定</v>
      </c>
      <c r="BB309" s="173" t="str">
        <f t="shared" si="381"/>
        <v/>
      </c>
      <c r="BC309" s="173" t="str">
        <f t="shared" si="373"/>
        <v/>
      </c>
      <c r="BD309" s="173" t="str">
        <f t="shared" si="369"/>
        <v/>
      </c>
      <c r="BE309" s="1"/>
      <c r="BF309" s="173">
        <v>1</v>
      </c>
      <c r="BG309" s="115" t="s">
        <v>569</v>
      </c>
      <c r="BH309" s="173"/>
      <c r="BI309" s="118"/>
      <c r="BJ309" s="61"/>
      <c r="BK309" s="173"/>
      <c r="BL309" s="1"/>
      <c r="BM309" s="105"/>
      <c r="BN309" s="111"/>
      <c r="BO309" s="1"/>
      <c r="BP309" s="1"/>
    </row>
    <row r="310" spans="1:68" s="274" customFormat="1" ht="53.25" customHeight="1" x14ac:dyDescent="0.15">
      <c r="A310" s="379">
        <v>243</v>
      </c>
      <c r="B310" s="226" t="s">
        <v>290</v>
      </c>
      <c r="C310" s="229" t="s">
        <v>788</v>
      </c>
      <c r="D310" s="228" t="s">
        <v>520</v>
      </c>
      <c r="E310" s="59">
        <v>28.016999999999999</v>
      </c>
      <c r="F310" s="59">
        <v>28.016999999999999</v>
      </c>
      <c r="G310" s="59">
        <v>27.3</v>
      </c>
      <c r="H310" s="59" t="s">
        <v>1083</v>
      </c>
      <c r="I310" s="238" t="s">
        <v>963</v>
      </c>
      <c r="J310" s="241" t="s">
        <v>1118</v>
      </c>
      <c r="K310" s="59">
        <v>31.007000000000001</v>
      </c>
      <c r="L310" s="59">
        <v>25.306999999999999</v>
      </c>
      <c r="M310" s="59">
        <f t="shared" si="374"/>
        <v>-5.7000000000000028</v>
      </c>
      <c r="N310" s="62"/>
      <c r="O310" s="242" t="s">
        <v>960</v>
      </c>
      <c r="P310" s="153" t="s">
        <v>1133</v>
      </c>
      <c r="Q310" s="255"/>
      <c r="R310" s="255" t="s">
        <v>34</v>
      </c>
      <c r="S310" s="256" t="s">
        <v>295</v>
      </c>
      <c r="T310" s="257" t="s">
        <v>339</v>
      </c>
      <c r="U310" s="426">
        <v>253</v>
      </c>
      <c r="V310" s="258" t="str">
        <f t="shared" si="325"/>
        <v/>
      </c>
      <c r="W310" s="261"/>
      <c r="X310" s="227"/>
      <c r="Y310" s="227"/>
      <c r="Z310" s="260"/>
      <c r="AA310" s="437"/>
      <c r="AB310" s="435" t="s">
        <v>406</v>
      </c>
      <c r="AC310" s="436"/>
      <c r="AD310" s="435" t="s">
        <v>406</v>
      </c>
      <c r="AE310" s="436"/>
      <c r="AF310" s="437"/>
      <c r="AG310" s="9" t="str">
        <f t="shared" si="372"/>
        <v>研究開発局一般会計</v>
      </c>
      <c r="AH310" s="15"/>
      <c r="AI310" s="53" t="str">
        <f t="shared" si="375"/>
        <v>－</v>
      </c>
      <c r="AJ310" s="53" t="str">
        <f t="shared" si="376"/>
        <v>－</v>
      </c>
      <c r="AK310" s="53" t="str">
        <f t="shared" si="377"/>
        <v>－</v>
      </c>
      <c r="AL310" s="81"/>
      <c r="AM310" s="46" t="str">
        <f t="shared" si="378"/>
        <v>－</v>
      </c>
      <c r="AN310" s="81"/>
      <c r="AO310" s="46" t="str">
        <f t="shared" si="379"/>
        <v>-</v>
      </c>
      <c r="AP310" s="46" t="str">
        <f t="shared" si="380"/>
        <v>-</v>
      </c>
      <c r="AQ310" s="46"/>
      <c r="AR310" s="46"/>
      <c r="AS310" s="46"/>
      <c r="AT310" s="46"/>
      <c r="AU310" s="46"/>
      <c r="AV310" s="46"/>
      <c r="AW310" s="46"/>
      <c r="AX310" s="173"/>
      <c r="AY310" s="10">
        <v>40634</v>
      </c>
      <c r="AZ310" s="173" t="s">
        <v>520</v>
      </c>
      <c r="BA310" s="426" t="str">
        <f t="shared" si="327"/>
        <v>未定</v>
      </c>
      <c r="BB310" s="173" t="str">
        <f t="shared" si="381"/>
        <v/>
      </c>
      <c r="BC310" s="173" t="str">
        <f t="shared" si="373"/>
        <v/>
      </c>
      <c r="BD310" s="173" t="str">
        <f t="shared" si="369"/>
        <v/>
      </c>
      <c r="BE310" s="1"/>
      <c r="BF310" s="173">
        <v>1</v>
      </c>
      <c r="BG310" s="115" t="s">
        <v>569</v>
      </c>
      <c r="BH310" s="173"/>
      <c r="BI310" s="118"/>
      <c r="BJ310" s="61"/>
      <c r="BK310" s="173"/>
      <c r="BL310" s="1"/>
      <c r="BM310" s="105"/>
      <c r="BN310" s="153"/>
      <c r="BO310" s="1"/>
      <c r="BP310" s="1"/>
    </row>
    <row r="311" spans="1:68" s="274" customFormat="1" ht="60" customHeight="1" x14ac:dyDescent="0.15">
      <c r="A311" s="379">
        <v>244</v>
      </c>
      <c r="B311" s="226" t="s">
        <v>530</v>
      </c>
      <c r="C311" s="278" t="s">
        <v>788</v>
      </c>
      <c r="D311" s="228" t="s">
        <v>941</v>
      </c>
      <c r="E311" s="59">
        <v>0</v>
      </c>
      <c r="F311" s="59">
        <v>1460.5740000000001</v>
      </c>
      <c r="G311" s="59">
        <v>1460.5740000000001</v>
      </c>
      <c r="H311" s="59" t="s">
        <v>1083</v>
      </c>
      <c r="I311" s="238" t="s">
        <v>964</v>
      </c>
      <c r="J311" s="241" t="s">
        <v>1116</v>
      </c>
      <c r="K311" s="59">
        <v>0</v>
      </c>
      <c r="L311" s="59">
        <v>0</v>
      </c>
      <c r="M311" s="59">
        <f>L311-K311</f>
        <v>0</v>
      </c>
      <c r="N311" s="62"/>
      <c r="O311" s="242" t="s">
        <v>962</v>
      </c>
      <c r="P311" s="111"/>
      <c r="Q311" s="255"/>
      <c r="R311" s="255" t="s">
        <v>34</v>
      </c>
      <c r="S311" s="256" t="s">
        <v>320</v>
      </c>
      <c r="T311" s="257" t="s">
        <v>186</v>
      </c>
      <c r="U311" s="426">
        <v>254</v>
      </c>
      <c r="V311" s="258" t="str">
        <f>IF(AI311="○","○","")</f>
        <v/>
      </c>
      <c r="W311" s="261"/>
      <c r="X311" s="227"/>
      <c r="Y311" s="227" t="s">
        <v>750</v>
      </c>
      <c r="Z311" s="260"/>
      <c r="AA311" s="437"/>
      <c r="AB311" s="435"/>
      <c r="AC311" s="436"/>
      <c r="AD311" s="435"/>
      <c r="AE311" s="436"/>
      <c r="AF311" s="437"/>
      <c r="AG311" s="9" t="str">
        <f t="shared" si="372"/>
        <v>研究開発局東日本大震災復興特別会計</v>
      </c>
      <c r="AH311" s="15" t="s">
        <v>716</v>
      </c>
      <c r="AI311" s="53" t="str">
        <f t="shared" si="375"/>
        <v>－</v>
      </c>
      <c r="AJ311" s="53" t="str">
        <f t="shared" si="376"/>
        <v>－</v>
      </c>
      <c r="AK311" s="53" t="str">
        <f t="shared" si="377"/>
        <v>－</v>
      </c>
      <c r="AL311" s="81"/>
      <c r="AM311" s="46" t="str">
        <f t="shared" si="378"/>
        <v>－</v>
      </c>
      <c r="AN311" s="81"/>
      <c r="AO311" s="46" t="str">
        <f t="shared" si="379"/>
        <v>-</v>
      </c>
      <c r="AP311" s="46" t="str">
        <f t="shared" si="380"/>
        <v>-</v>
      </c>
      <c r="AQ311" s="46"/>
      <c r="AR311" s="46"/>
      <c r="AS311" s="46"/>
      <c r="AT311" s="46"/>
      <c r="AU311" s="46"/>
      <c r="AV311" s="46"/>
      <c r="AW311" s="46"/>
      <c r="AX311" s="173"/>
      <c r="AY311" s="10">
        <v>40634</v>
      </c>
      <c r="AZ311" s="508">
        <v>42094</v>
      </c>
      <c r="BA311" s="426">
        <f t="shared" si="327"/>
        <v>4</v>
      </c>
      <c r="BB311" s="173" t="str">
        <f t="shared" si="381"/>
        <v/>
      </c>
      <c r="BC311" s="173"/>
      <c r="BD311" s="173" t="str">
        <f t="shared" si="369"/>
        <v/>
      </c>
      <c r="BE311" s="1"/>
      <c r="BF311" s="173">
        <v>1</v>
      </c>
      <c r="BG311" s="115" t="s">
        <v>569</v>
      </c>
      <c r="BH311" s="173"/>
      <c r="BI311" s="118"/>
      <c r="BJ311" s="61"/>
      <c r="BK311" s="173"/>
      <c r="BL311" s="1"/>
      <c r="BM311" s="105"/>
      <c r="BN311" s="111"/>
      <c r="BO311" s="1"/>
      <c r="BP311" s="1"/>
    </row>
    <row r="312" spans="1:68" s="274" customFormat="1" ht="60" customHeight="1" x14ac:dyDescent="0.15">
      <c r="A312" s="379">
        <v>245</v>
      </c>
      <c r="B312" s="226" t="s">
        <v>54</v>
      </c>
      <c r="C312" s="229" t="s">
        <v>792</v>
      </c>
      <c r="D312" s="228" t="s">
        <v>854</v>
      </c>
      <c r="E312" s="59">
        <v>792.99</v>
      </c>
      <c r="F312" s="59">
        <v>792.99</v>
      </c>
      <c r="G312" s="59">
        <v>790</v>
      </c>
      <c r="H312" s="59" t="s">
        <v>1083</v>
      </c>
      <c r="I312" s="238" t="s">
        <v>963</v>
      </c>
      <c r="J312" s="241" t="s">
        <v>1127</v>
      </c>
      <c r="K312" s="59">
        <v>780.80399999999997</v>
      </c>
      <c r="L312" s="59">
        <v>741.76400000000001</v>
      </c>
      <c r="M312" s="59">
        <f t="shared" si="374"/>
        <v>-39.039999999999964</v>
      </c>
      <c r="N312" s="59">
        <v>-39.04</v>
      </c>
      <c r="O312" s="242" t="s">
        <v>961</v>
      </c>
      <c r="P312" s="153" t="s">
        <v>1134</v>
      </c>
      <c r="Q312" s="255" t="s">
        <v>1582</v>
      </c>
      <c r="R312" s="255" t="s">
        <v>34</v>
      </c>
      <c r="S312" s="256" t="s">
        <v>295</v>
      </c>
      <c r="T312" s="257" t="s">
        <v>186</v>
      </c>
      <c r="U312" s="426">
        <v>255</v>
      </c>
      <c r="V312" s="258" t="str">
        <f t="shared" si="325"/>
        <v/>
      </c>
      <c r="W312" s="261" t="s">
        <v>603</v>
      </c>
      <c r="X312" s="227"/>
      <c r="Y312" s="227"/>
      <c r="Z312" s="260"/>
      <c r="AA312" s="437"/>
      <c r="AB312" s="435" t="s">
        <v>407</v>
      </c>
      <c r="AC312" s="436" t="s">
        <v>409</v>
      </c>
      <c r="AD312" s="435"/>
      <c r="AE312" s="436"/>
      <c r="AF312" s="437"/>
      <c r="AG312" s="9" t="str">
        <f t="shared" si="372"/>
        <v>研究開発局一般会計</v>
      </c>
      <c r="AH312" s="15"/>
      <c r="AI312" s="53" t="str">
        <f t="shared" si="375"/>
        <v>－</v>
      </c>
      <c r="AJ312" s="53" t="str">
        <f t="shared" si="376"/>
        <v>－</v>
      </c>
      <c r="AK312" s="53" t="str">
        <f t="shared" si="377"/>
        <v>－</v>
      </c>
      <c r="AL312" s="81"/>
      <c r="AM312" s="46" t="str">
        <f t="shared" si="378"/>
        <v>○</v>
      </c>
      <c r="AN312" s="81"/>
      <c r="AO312" s="46" t="str">
        <f t="shared" si="379"/>
        <v>-</v>
      </c>
      <c r="AP312" s="46" t="str">
        <f t="shared" si="380"/>
        <v>-</v>
      </c>
      <c r="AQ312" s="46"/>
      <c r="AR312" s="46"/>
      <c r="AS312" s="46"/>
      <c r="AT312" s="46"/>
      <c r="AU312" s="46"/>
      <c r="AV312" s="46"/>
      <c r="AW312" s="46"/>
      <c r="AX312" s="173"/>
      <c r="AY312" s="10">
        <v>41000</v>
      </c>
      <c r="AZ312" s="508">
        <v>42825</v>
      </c>
      <c r="BA312" s="426">
        <f t="shared" si="327"/>
        <v>5</v>
      </c>
      <c r="BB312" s="173" t="str">
        <f t="shared" si="381"/>
        <v/>
      </c>
      <c r="BC312" s="173" t="str">
        <f>IF(AND(AZ312="未定",AB312="○"),"○","")</f>
        <v/>
      </c>
      <c r="BD312" s="173" t="str">
        <f t="shared" si="369"/>
        <v/>
      </c>
      <c r="BE312" s="1"/>
      <c r="BF312" s="173">
        <v>1</v>
      </c>
      <c r="BG312" s="115" t="s">
        <v>569</v>
      </c>
      <c r="BH312" s="173"/>
      <c r="BI312" s="118"/>
      <c r="BJ312" s="61"/>
      <c r="BK312" s="173"/>
      <c r="BL312" s="1"/>
      <c r="BM312" s="105"/>
      <c r="BN312" s="153"/>
      <c r="BO312" s="1"/>
      <c r="BP312" s="1"/>
    </row>
    <row r="313" spans="1:68" s="274" customFormat="1" ht="54" customHeight="1" x14ac:dyDescent="0.15">
      <c r="A313" s="383"/>
      <c r="B313" s="289" t="s">
        <v>1453</v>
      </c>
      <c r="C313" s="287"/>
      <c r="D313" s="288"/>
      <c r="E313" s="70"/>
      <c r="F313" s="70"/>
      <c r="G313" s="70"/>
      <c r="H313" s="70"/>
      <c r="I313" s="290"/>
      <c r="J313" s="70"/>
      <c r="K313" s="70"/>
      <c r="L313" s="70"/>
      <c r="M313" s="70"/>
      <c r="N313" s="70"/>
      <c r="O313" s="291"/>
      <c r="P313" s="114"/>
      <c r="Q313" s="292"/>
      <c r="R313" s="292"/>
      <c r="S313" s="293"/>
      <c r="T313" s="298"/>
      <c r="U313" s="78"/>
      <c r="V313" s="295" t="str">
        <f t="shared" ref="V313:V374" si="388">IF(AI313="○","○","")</f>
        <v/>
      </c>
      <c r="W313" s="296"/>
      <c r="X313" s="291"/>
      <c r="Y313" s="291"/>
      <c r="Z313" s="297"/>
      <c r="AA313" s="437"/>
      <c r="AB313" s="73" t="s">
        <v>406</v>
      </c>
      <c r="AC313" s="74"/>
      <c r="AD313" s="73" t="s">
        <v>406</v>
      </c>
      <c r="AE313" s="74"/>
      <c r="AF313" s="437"/>
      <c r="AG313" s="9" t="str">
        <f t="shared" si="372"/>
        <v/>
      </c>
      <c r="AH313" s="15"/>
      <c r="AI313" s="75"/>
      <c r="AJ313" s="75"/>
      <c r="AK313" s="75"/>
      <c r="AL313" s="81"/>
      <c r="AM313" s="75"/>
      <c r="AN313" s="81"/>
      <c r="AO313" s="75"/>
      <c r="AP313" s="75"/>
      <c r="AQ313" s="75"/>
      <c r="AR313" s="75"/>
      <c r="AS313" s="75"/>
      <c r="AT313" s="75"/>
      <c r="AU313" s="75"/>
      <c r="AV313" s="75"/>
      <c r="AW313" s="75"/>
      <c r="AX313" s="76"/>
      <c r="AY313" s="77"/>
      <c r="AZ313" s="76"/>
      <c r="BA313" s="78"/>
      <c r="BB313" s="76" t="str">
        <f t="shared" si="381"/>
        <v/>
      </c>
      <c r="BC313" s="76" t="str">
        <f t="shared" ref="BC313:BC332" si="389">IF(AND(AZ313="未定",AB313="○"),"○","")</f>
        <v/>
      </c>
      <c r="BD313" s="76" t="str">
        <f t="shared" si="369"/>
        <v/>
      </c>
      <c r="BE313" s="1"/>
      <c r="BF313" s="173"/>
      <c r="BG313" s="115" t="s">
        <v>569</v>
      </c>
      <c r="BH313" s="173">
        <v>1</v>
      </c>
      <c r="BI313" s="173"/>
      <c r="BJ313" s="61"/>
      <c r="BK313" s="173"/>
      <c r="BL313" s="1"/>
      <c r="BM313" s="71"/>
      <c r="BN313" s="114"/>
      <c r="BO313" s="1"/>
      <c r="BP313" s="1"/>
    </row>
    <row r="314" spans="1:68" s="274" customFormat="1" ht="54" customHeight="1" x14ac:dyDescent="0.15">
      <c r="A314" s="383"/>
      <c r="B314" s="289" t="s">
        <v>1454</v>
      </c>
      <c r="C314" s="287"/>
      <c r="D314" s="288"/>
      <c r="E314" s="70"/>
      <c r="F314" s="70"/>
      <c r="G314" s="70"/>
      <c r="H314" s="70"/>
      <c r="I314" s="290"/>
      <c r="J314" s="70"/>
      <c r="K314" s="70"/>
      <c r="L314" s="70"/>
      <c r="M314" s="70"/>
      <c r="N314" s="70"/>
      <c r="O314" s="291"/>
      <c r="P314" s="114"/>
      <c r="Q314" s="292"/>
      <c r="R314" s="292"/>
      <c r="S314" s="293"/>
      <c r="T314" s="298"/>
      <c r="U314" s="78"/>
      <c r="V314" s="295" t="str">
        <f t="shared" si="388"/>
        <v/>
      </c>
      <c r="W314" s="296"/>
      <c r="X314" s="291"/>
      <c r="Y314" s="291"/>
      <c r="Z314" s="297"/>
      <c r="AA314" s="437"/>
      <c r="AB314" s="73" t="s">
        <v>406</v>
      </c>
      <c r="AC314" s="74"/>
      <c r="AD314" s="73" t="s">
        <v>406</v>
      </c>
      <c r="AE314" s="74"/>
      <c r="AF314" s="437"/>
      <c r="AG314" s="9" t="str">
        <f t="shared" si="372"/>
        <v/>
      </c>
      <c r="AH314" s="15"/>
      <c r="AI314" s="75"/>
      <c r="AJ314" s="75"/>
      <c r="AK314" s="75"/>
      <c r="AL314" s="81"/>
      <c r="AM314" s="75"/>
      <c r="AN314" s="81"/>
      <c r="AO314" s="75"/>
      <c r="AP314" s="75"/>
      <c r="AQ314" s="75"/>
      <c r="AR314" s="75"/>
      <c r="AS314" s="75"/>
      <c r="AT314" s="75"/>
      <c r="AU314" s="75"/>
      <c r="AV314" s="75"/>
      <c r="AW314" s="75"/>
      <c r="AX314" s="76"/>
      <c r="AY314" s="77"/>
      <c r="AZ314" s="76"/>
      <c r="BA314" s="78"/>
      <c r="BB314" s="76" t="str">
        <f t="shared" si="381"/>
        <v/>
      </c>
      <c r="BC314" s="76" t="str">
        <f t="shared" si="389"/>
        <v/>
      </c>
      <c r="BD314" s="76" t="str">
        <f t="shared" si="369"/>
        <v/>
      </c>
      <c r="BE314" s="1"/>
      <c r="BF314" s="173"/>
      <c r="BG314" s="115" t="s">
        <v>569</v>
      </c>
      <c r="BH314" s="173">
        <v>1</v>
      </c>
      <c r="BI314" s="173"/>
      <c r="BJ314" s="61"/>
      <c r="BK314" s="173"/>
      <c r="BL314" s="1"/>
      <c r="BM314" s="71"/>
      <c r="BN314" s="114"/>
      <c r="BO314" s="1"/>
      <c r="BP314" s="1"/>
    </row>
    <row r="315" spans="1:68" s="274" customFormat="1" ht="54" customHeight="1" x14ac:dyDescent="0.15">
      <c r="A315" s="383"/>
      <c r="B315" s="289" t="s">
        <v>1455</v>
      </c>
      <c r="C315" s="287"/>
      <c r="D315" s="288"/>
      <c r="E315" s="70"/>
      <c r="F315" s="70"/>
      <c r="G315" s="70"/>
      <c r="H315" s="70"/>
      <c r="I315" s="290"/>
      <c r="J315" s="70"/>
      <c r="K315" s="70"/>
      <c r="L315" s="70"/>
      <c r="M315" s="70"/>
      <c r="N315" s="70"/>
      <c r="O315" s="291"/>
      <c r="P315" s="114"/>
      <c r="Q315" s="292"/>
      <c r="R315" s="298"/>
      <c r="S315" s="294"/>
      <c r="T315" s="298"/>
      <c r="U315" s="78"/>
      <c r="V315" s="295" t="str">
        <f t="shared" si="388"/>
        <v/>
      </c>
      <c r="W315" s="296"/>
      <c r="X315" s="291"/>
      <c r="Y315" s="291"/>
      <c r="Z315" s="297"/>
      <c r="AA315" s="437"/>
      <c r="AB315" s="73" t="s">
        <v>406</v>
      </c>
      <c r="AC315" s="74"/>
      <c r="AD315" s="73" t="s">
        <v>406</v>
      </c>
      <c r="AE315" s="74"/>
      <c r="AF315" s="437"/>
      <c r="AG315" s="9" t="str">
        <f t="shared" si="372"/>
        <v/>
      </c>
      <c r="AH315" s="15"/>
      <c r="AI315" s="75"/>
      <c r="AJ315" s="75"/>
      <c r="AK315" s="75"/>
      <c r="AL315" s="81"/>
      <c r="AM315" s="75"/>
      <c r="AN315" s="81"/>
      <c r="AO315" s="75"/>
      <c r="AP315" s="75"/>
      <c r="AQ315" s="75"/>
      <c r="AR315" s="75"/>
      <c r="AS315" s="75"/>
      <c r="AT315" s="75"/>
      <c r="AU315" s="75"/>
      <c r="AV315" s="75"/>
      <c r="AW315" s="75"/>
      <c r="AX315" s="76"/>
      <c r="AY315" s="77"/>
      <c r="AZ315" s="76"/>
      <c r="BA315" s="78"/>
      <c r="BB315" s="76" t="str">
        <f t="shared" si="381"/>
        <v/>
      </c>
      <c r="BC315" s="76" t="str">
        <f t="shared" si="389"/>
        <v/>
      </c>
      <c r="BD315" s="76" t="str">
        <f t="shared" si="369"/>
        <v/>
      </c>
      <c r="BE315" s="1"/>
      <c r="BF315" s="173"/>
      <c r="BG315" s="115" t="s">
        <v>569</v>
      </c>
      <c r="BH315" s="173">
        <v>1</v>
      </c>
      <c r="BI315" s="173"/>
      <c r="BJ315" s="61"/>
      <c r="BK315" s="173"/>
      <c r="BL315" s="1"/>
      <c r="BM315" s="71"/>
      <c r="BN315" s="114"/>
      <c r="BO315" s="1"/>
      <c r="BP315" s="1"/>
    </row>
    <row r="316" spans="1:68" s="274" customFormat="1" ht="54" customHeight="1" x14ac:dyDescent="0.15">
      <c r="A316" s="383"/>
      <c r="B316" s="289" t="s">
        <v>1456</v>
      </c>
      <c r="C316" s="287"/>
      <c r="D316" s="288"/>
      <c r="E316" s="70"/>
      <c r="F316" s="70"/>
      <c r="G316" s="70"/>
      <c r="H316" s="70"/>
      <c r="I316" s="290"/>
      <c r="J316" s="70"/>
      <c r="K316" s="70"/>
      <c r="L316" s="70"/>
      <c r="M316" s="70"/>
      <c r="N316" s="70"/>
      <c r="O316" s="291"/>
      <c r="P316" s="114"/>
      <c r="Q316" s="292"/>
      <c r="R316" s="292"/>
      <c r="S316" s="293"/>
      <c r="T316" s="298"/>
      <c r="U316" s="78"/>
      <c r="V316" s="295" t="str">
        <f t="shared" si="388"/>
        <v/>
      </c>
      <c r="W316" s="296"/>
      <c r="X316" s="291"/>
      <c r="Y316" s="291"/>
      <c r="Z316" s="297"/>
      <c r="AA316" s="437"/>
      <c r="AB316" s="73" t="s">
        <v>406</v>
      </c>
      <c r="AC316" s="74"/>
      <c r="AD316" s="73" t="s">
        <v>406</v>
      </c>
      <c r="AE316" s="74"/>
      <c r="AF316" s="437"/>
      <c r="AG316" s="9" t="str">
        <f t="shared" si="372"/>
        <v/>
      </c>
      <c r="AH316" s="15"/>
      <c r="AI316" s="75"/>
      <c r="AJ316" s="75"/>
      <c r="AK316" s="75"/>
      <c r="AL316" s="81"/>
      <c r="AM316" s="75"/>
      <c r="AN316" s="81"/>
      <c r="AO316" s="75"/>
      <c r="AP316" s="75"/>
      <c r="AQ316" s="75"/>
      <c r="AR316" s="75"/>
      <c r="AS316" s="75"/>
      <c r="AT316" s="75"/>
      <c r="AU316" s="75"/>
      <c r="AV316" s="75"/>
      <c r="AW316" s="75"/>
      <c r="AX316" s="76"/>
      <c r="AY316" s="77"/>
      <c r="AZ316" s="76"/>
      <c r="BA316" s="78"/>
      <c r="BB316" s="76" t="str">
        <f t="shared" si="381"/>
        <v/>
      </c>
      <c r="BC316" s="76" t="str">
        <f t="shared" si="389"/>
        <v/>
      </c>
      <c r="BD316" s="76" t="str">
        <f t="shared" si="369"/>
        <v/>
      </c>
      <c r="BE316" s="1"/>
      <c r="BF316" s="173"/>
      <c r="BG316" s="115" t="s">
        <v>569</v>
      </c>
      <c r="BH316" s="173">
        <v>1</v>
      </c>
      <c r="BI316" s="173"/>
      <c r="BJ316" s="61"/>
      <c r="BK316" s="173"/>
      <c r="BL316" s="1"/>
      <c r="BM316" s="71"/>
      <c r="BN316" s="114"/>
      <c r="BO316" s="1"/>
      <c r="BP316" s="1"/>
    </row>
    <row r="317" spans="1:68" s="274" customFormat="1" ht="54" customHeight="1" x14ac:dyDescent="0.15">
      <c r="A317" s="383"/>
      <c r="B317" s="289" t="s">
        <v>1457</v>
      </c>
      <c r="C317" s="287"/>
      <c r="D317" s="288"/>
      <c r="E317" s="70"/>
      <c r="F317" s="70"/>
      <c r="G317" s="70"/>
      <c r="H317" s="70"/>
      <c r="I317" s="290"/>
      <c r="J317" s="70"/>
      <c r="K317" s="70"/>
      <c r="L317" s="70"/>
      <c r="M317" s="70"/>
      <c r="N317" s="70"/>
      <c r="O317" s="291"/>
      <c r="P317" s="114"/>
      <c r="Q317" s="292"/>
      <c r="R317" s="292"/>
      <c r="S317" s="293"/>
      <c r="T317" s="298"/>
      <c r="U317" s="78"/>
      <c r="V317" s="295" t="str">
        <f t="shared" si="388"/>
        <v/>
      </c>
      <c r="W317" s="296"/>
      <c r="X317" s="291"/>
      <c r="Y317" s="291"/>
      <c r="Z317" s="297"/>
      <c r="AA317" s="437"/>
      <c r="AB317" s="73" t="s">
        <v>406</v>
      </c>
      <c r="AC317" s="74"/>
      <c r="AD317" s="73" t="s">
        <v>406</v>
      </c>
      <c r="AE317" s="74"/>
      <c r="AF317" s="437"/>
      <c r="AG317" s="9" t="str">
        <f t="shared" si="372"/>
        <v/>
      </c>
      <c r="AH317" s="15"/>
      <c r="AI317" s="75"/>
      <c r="AJ317" s="75"/>
      <c r="AK317" s="75"/>
      <c r="AL317" s="81"/>
      <c r="AM317" s="75"/>
      <c r="AN317" s="81"/>
      <c r="AO317" s="75"/>
      <c r="AP317" s="75"/>
      <c r="AQ317" s="75"/>
      <c r="AR317" s="75"/>
      <c r="AS317" s="75"/>
      <c r="AT317" s="75"/>
      <c r="AU317" s="75"/>
      <c r="AV317" s="75"/>
      <c r="AW317" s="75"/>
      <c r="AX317" s="76"/>
      <c r="AY317" s="77"/>
      <c r="AZ317" s="76"/>
      <c r="BA317" s="78"/>
      <c r="BB317" s="76" t="str">
        <f t="shared" si="381"/>
        <v/>
      </c>
      <c r="BC317" s="76" t="str">
        <f t="shared" si="389"/>
        <v/>
      </c>
      <c r="BD317" s="76" t="str">
        <f t="shared" si="369"/>
        <v/>
      </c>
      <c r="BE317" s="1"/>
      <c r="BF317" s="173"/>
      <c r="BG317" s="115" t="s">
        <v>569</v>
      </c>
      <c r="BH317" s="173">
        <v>1</v>
      </c>
      <c r="BI317" s="173"/>
      <c r="BJ317" s="61"/>
      <c r="BK317" s="173"/>
      <c r="BL317" s="1"/>
      <c r="BM317" s="71"/>
      <c r="BN317" s="114"/>
      <c r="BO317" s="1"/>
      <c r="BP317" s="1"/>
    </row>
    <row r="318" spans="1:68" s="274" customFormat="1" ht="54" customHeight="1" x14ac:dyDescent="0.15">
      <c r="A318" s="383"/>
      <c r="B318" s="289" t="s">
        <v>1458</v>
      </c>
      <c r="C318" s="287"/>
      <c r="D318" s="288"/>
      <c r="E318" s="70"/>
      <c r="F318" s="70"/>
      <c r="G318" s="70"/>
      <c r="H318" s="70"/>
      <c r="I318" s="290"/>
      <c r="J318" s="70"/>
      <c r="K318" s="70"/>
      <c r="L318" s="70"/>
      <c r="M318" s="70"/>
      <c r="N318" s="70"/>
      <c r="O318" s="291"/>
      <c r="P318" s="114"/>
      <c r="Q318" s="292"/>
      <c r="R318" s="292"/>
      <c r="S318" s="293"/>
      <c r="T318" s="298"/>
      <c r="U318" s="78"/>
      <c r="V318" s="295" t="str">
        <f t="shared" si="388"/>
        <v/>
      </c>
      <c r="W318" s="296"/>
      <c r="X318" s="291"/>
      <c r="Y318" s="291"/>
      <c r="Z318" s="297"/>
      <c r="AA318" s="437"/>
      <c r="AB318" s="73" t="s">
        <v>406</v>
      </c>
      <c r="AC318" s="74"/>
      <c r="AD318" s="73" t="s">
        <v>406</v>
      </c>
      <c r="AE318" s="74"/>
      <c r="AF318" s="437"/>
      <c r="AG318" s="9" t="str">
        <f t="shared" si="372"/>
        <v/>
      </c>
      <c r="AH318" s="15"/>
      <c r="AI318" s="75"/>
      <c r="AJ318" s="75"/>
      <c r="AK318" s="75"/>
      <c r="AL318" s="81"/>
      <c r="AM318" s="75"/>
      <c r="AN318" s="81"/>
      <c r="AO318" s="75"/>
      <c r="AP318" s="75"/>
      <c r="AQ318" s="75"/>
      <c r="AR318" s="75"/>
      <c r="AS318" s="75"/>
      <c r="AT318" s="75"/>
      <c r="AU318" s="75"/>
      <c r="AV318" s="75"/>
      <c r="AW318" s="75"/>
      <c r="AX318" s="76"/>
      <c r="AY318" s="77"/>
      <c r="AZ318" s="76"/>
      <c r="BA318" s="78"/>
      <c r="BB318" s="76" t="str">
        <f t="shared" si="381"/>
        <v/>
      </c>
      <c r="BC318" s="76" t="str">
        <f t="shared" si="389"/>
        <v/>
      </c>
      <c r="BD318" s="76" t="str">
        <f t="shared" si="369"/>
        <v/>
      </c>
      <c r="BE318" s="1"/>
      <c r="BF318" s="173"/>
      <c r="BG318" s="115" t="s">
        <v>569</v>
      </c>
      <c r="BH318" s="173">
        <v>1</v>
      </c>
      <c r="BI318" s="173"/>
      <c r="BJ318" s="61"/>
      <c r="BK318" s="173"/>
      <c r="BL318" s="1"/>
      <c r="BM318" s="71"/>
      <c r="BN318" s="114"/>
      <c r="BO318" s="1"/>
      <c r="BP318" s="1"/>
    </row>
    <row r="319" spans="1:68" s="273" customFormat="1" ht="21" customHeight="1" x14ac:dyDescent="0.15">
      <c r="A319" s="380" t="s">
        <v>635</v>
      </c>
      <c r="B319" s="230"/>
      <c r="C319" s="505"/>
      <c r="D319" s="506"/>
      <c r="E319" s="88"/>
      <c r="F319" s="91"/>
      <c r="G319" s="90"/>
      <c r="H319" s="90"/>
      <c r="I319" s="243"/>
      <c r="J319" s="90"/>
      <c r="K319" s="88"/>
      <c r="L319" s="89"/>
      <c r="M319" s="89"/>
      <c r="N319" s="90"/>
      <c r="O319" s="245"/>
      <c r="P319" s="110"/>
      <c r="Q319" s="263"/>
      <c r="R319" s="230"/>
      <c r="S319" s="264"/>
      <c r="T319" s="265"/>
      <c r="U319" s="414"/>
      <c r="V319" s="266" t="str">
        <f t="shared" si="388"/>
        <v/>
      </c>
      <c r="W319" s="266"/>
      <c r="X319" s="266"/>
      <c r="Y319" s="266"/>
      <c r="Z319" s="267"/>
      <c r="AA319" s="38"/>
      <c r="AB319" s="92"/>
      <c r="AC319" s="93"/>
      <c r="AD319" s="92"/>
      <c r="AE319" s="93"/>
      <c r="AF319" s="28"/>
      <c r="AG319" s="9" t="str">
        <f t="shared" si="372"/>
        <v/>
      </c>
      <c r="AH319" s="15"/>
      <c r="AI319" s="94"/>
      <c r="AJ319" s="94"/>
      <c r="AK319" s="94"/>
      <c r="AL319" s="45"/>
      <c r="AM319" s="94"/>
      <c r="AN319" s="45"/>
      <c r="AO319" s="94"/>
      <c r="AP319" s="94"/>
      <c r="AQ319" s="94"/>
      <c r="AR319" s="94"/>
      <c r="AS319" s="94"/>
      <c r="AT319" s="94"/>
      <c r="AU319" s="94"/>
      <c r="AV319" s="94"/>
      <c r="AW319" s="94"/>
      <c r="AX319" s="95"/>
      <c r="AY319" s="507"/>
      <c r="AZ319" s="94"/>
      <c r="BA319" s="96"/>
      <c r="BB319" s="95"/>
      <c r="BC319" s="95"/>
      <c r="BD319" s="95"/>
      <c r="BE319" s="104"/>
      <c r="BF319" s="46"/>
      <c r="BG319" s="115"/>
      <c r="BH319" s="116"/>
      <c r="BI319" s="117"/>
      <c r="BJ319" s="61"/>
      <c r="BK319" s="116"/>
      <c r="BL319" s="104"/>
      <c r="BM319" s="83"/>
      <c r="BN319" s="110"/>
      <c r="BO319" s="104"/>
      <c r="BP319" s="104"/>
    </row>
    <row r="320" spans="1:68" s="274" customFormat="1" ht="73.5" customHeight="1" x14ac:dyDescent="0.15">
      <c r="A320" s="379">
        <v>246</v>
      </c>
      <c r="B320" s="226" t="s">
        <v>867</v>
      </c>
      <c r="C320" s="229" t="s">
        <v>782</v>
      </c>
      <c r="D320" s="228" t="s">
        <v>520</v>
      </c>
      <c r="E320" s="59">
        <v>12329.191000000001</v>
      </c>
      <c r="F320" s="59">
        <v>12329.191000000001</v>
      </c>
      <c r="G320" s="59">
        <f>SUM(F320:F320)</f>
        <v>12329.191000000001</v>
      </c>
      <c r="H320" s="59" t="s">
        <v>1083</v>
      </c>
      <c r="I320" s="238" t="s">
        <v>963</v>
      </c>
      <c r="J320" s="241" t="s">
        <v>1124</v>
      </c>
      <c r="K320" s="59">
        <v>11917.948</v>
      </c>
      <c r="L320" s="59">
        <v>14167.143</v>
      </c>
      <c r="M320" s="59">
        <f>L320-K320</f>
        <v>2249.1949999999997</v>
      </c>
      <c r="N320" s="59"/>
      <c r="O320" s="242" t="s">
        <v>960</v>
      </c>
      <c r="P320" s="241" t="s">
        <v>1104</v>
      </c>
      <c r="Q320" s="255" t="s">
        <v>1583</v>
      </c>
      <c r="R320" s="255" t="s">
        <v>46</v>
      </c>
      <c r="S320" s="256" t="s">
        <v>295</v>
      </c>
      <c r="T320" s="257" t="s">
        <v>131</v>
      </c>
      <c r="U320" s="426">
        <v>257</v>
      </c>
      <c r="V320" s="258" t="str">
        <f t="shared" si="388"/>
        <v/>
      </c>
      <c r="W320" s="261"/>
      <c r="X320" s="227"/>
      <c r="Y320" s="227"/>
      <c r="Z320" s="260"/>
      <c r="AA320" s="437"/>
      <c r="AB320" s="435" t="s">
        <v>406</v>
      </c>
      <c r="AC320" s="436"/>
      <c r="AD320" s="435" t="s">
        <v>406</v>
      </c>
      <c r="AE320" s="436"/>
      <c r="AF320" s="437"/>
      <c r="AG320" s="9" t="str">
        <f t="shared" si="372"/>
        <v>研究振興局一般会計</v>
      </c>
      <c r="AH320" s="15"/>
      <c r="AI320" s="53" t="str">
        <f>IF(OR(AJ320="○",AS320="○"),"○","－")</f>
        <v>－</v>
      </c>
      <c r="AJ320" s="53" t="str">
        <f>IF(OR(AO320="○",AP320="○",AQ320="○",AT320="○",AV320="○"),"○","－")</f>
        <v>－</v>
      </c>
      <c r="AK320" s="53" t="str">
        <f>IF(OR(AO320="○",AP320="○",AQ320="○"),"○","－")</f>
        <v>－</v>
      </c>
      <c r="AL320" s="81"/>
      <c r="AM320" s="46" t="str">
        <f>IF(AB320="○","○","－")</f>
        <v>－</v>
      </c>
      <c r="AN320" s="81"/>
      <c r="AO320" s="46" t="str">
        <f>IF(AY320=41730,"○","-")</f>
        <v>-</v>
      </c>
      <c r="AP320" s="46" t="str">
        <f>IF(AZ320=42460,"○","-")</f>
        <v>-</v>
      </c>
      <c r="AQ320" s="46"/>
      <c r="AR320" s="46"/>
      <c r="AS320" s="46"/>
      <c r="AT320" s="46"/>
      <c r="AU320" s="46"/>
      <c r="AV320" s="46"/>
      <c r="AW320" s="46"/>
      <c r="AX320" s="173" t="s">
        <v>387</v>
      </c>
      <c r="AY320" s="10">
        <v>36982</v>
      </c>
      <c r="AZ320" s="173" t="s">
        <v>520</v>
      </c>
      <c r="BA320" s="426" t="str">
        <f t="shared" ref="BA320:BA379" si="390">IF(AZ320="未定","未定",YEARFRAC(AY320,AZ320,3))</f>
        <v>未定</v>
      </c>
      <c r="BB320" s="173" t="str">
        <f t="shared" si="381"/>
        <v/>
      </c>
      <c r="BC320" s="173" t="str">
        <f t="shared" si="389"/>
        <v/>
      </c>
      <c r="BD320" s="173" t="str">
        <f t="shared" si="369"/>
        <v/>
      </c>
      <c r="BE320" s="1"/>
      <c r="BF320" s="173">
        <v>1</v>
      </c>
      <c r="BG320" s="115" t="s">
        <v>570</v>
      </c>
      <c r="BH320" s="173"/>
      <c r="BI320" s="118"/>
      <c r="BJ320" s="61"/>
      <c r="BK320" s="173"/>
      <c r="BL320" s="3"/>
      <c r="BM320" s="105"/>
      <c r="BN320" s="153"/>
      <c r="BO320" s="3"/>
      <c r="BP320" s="3"/>
    </row>
    <row r="321" spans="1:68" s="274" customFormat="1" ht="73.5" customHeight="1" x14ac:dyDescent="0.15">
      <c r="A321" s="379">
        <v>247</v>
      </c>
      <c r="B321" s="226" t="s">
        <v>868</v>
      </c>
      <c r="C321" s="229" t="s">
        <v>782</v>
      </c>
      <c r="D321" s="228" t="s">
        <v>520</v>
      </c>
      <c r="E321" s="59">
        <v>747</v>
      </c>
      <c r="F321" s="59">
        <v>4670.3999999999996</v>
      </c>
      <c r="G321" s="59">
        <v>4669.8</v>
      </c>
      <c r="H321" s="59" t="s">
        <v>1083</v>
      </c>
      <c r="I321" s="238" t="s">
        <v>963</v>
      </c>
      <c r="J321" s="241" t="s">
        <v>1126</v>
      </c>
      <c r="K321" s="59">
        <v>0</v>
      </c>
      <c r="L321" s="59">
        <v>1707</v>
      </c>
      <c r="M321" s="59">
        <f>L321-K321</f>
        <v>1707</v>
      </c>
      <c r="N321" s="59"/>
      <c r="O321" s="242" t="s">
        <v>960</v>
      </c>
      <c r="P321" s="241" t="s">
        <v>1105</v>
      </c>
      <c r="Q321" s="255" t="s">
        <v>1584</v>
      </c>
      <c r="R321" s="255" t="s">
        <v>46</v>
      </c>
      <c r="S321" s="256" t="s">
        <v>295</v>
      </c>
      <c r="T321" s="257" t="s">
        <v>316</v>
      </c>
      <c r="U321" s="426">
        <v>258</v>
      </c>
      <c r="V321" s="258"/>
      <c r="W321" s="261" t="s">
        <v>693</v>
      </c>
      <c r="X321" s="227"/>
      <c r="Y321" s="227" t="s">
        <v>387</v>
      </c>
      <c r="Z321" s="260"/>
      <c r="AA321" s="437"/>
      <c r="AB321" s="435" t="s">
        <v>406</v>
      </c>
      <c r="AC321" s="436"/>
      <c r="AD321" s="435" t="s">
        <v>407</v>
      </c>
      <c r="AE321" s="436" t="s">
        <v>408</v>
      </c>
      <c r="AF321" s="437"/>
      <c r="AG321" s="9" t="str">
        <f t="shared" si="372"/>
        <v>研究振興局一般会計</v>
      </c>
      <c r="AH321" s="9" t="s">
        <v>717</v>
      </c>
      <c r="AI321" s="53" t="str">
        <f>IF(OR(AJ321="○",AS321="○"),"○","－")</f>
        <v>－</v>
      </c>
      <c r="AJ321" s="53" t="str">
        <f>IF(OR(AO321="○",AP321="○",AQ321="○",AT321="○",AV321="○"),"○","－")</f>
        <v>－</v>
      </c>
      <c r="AK321" s="53" t="str">
        <f>IF(OR(AO321="○",AP321="○",AQ321="○"),"○","－")</f>
        <v>－</v>
      </c>
      <c r="AL321" s="81"/>
      <c r="AM321" s="46" t="str">
        <f>IF(AB321="○","○","－")</f>
        <v>－</v>
      </c>
      <c r="AN321" s="81"/>
      <c r="AO321" s="46" t="str">
        <f>IF(AY321=41730,"○","-")</f>
        <v>-</v>
      </c>
      <c r="AP321" s="46" t="str">
        <f>IF(AZ321=42460,"○","-")</f>
        <v>-</v>
      </c>
      <c r="AQ321" s="46"/>
      <c r="AR321" s="46"/>
      <c r="AS321" s="46"/>
      <c r="AT321" s="46"/>
      <c r="AU321" s="46"/>
      <c r="AV321" s="46"/>
      <c r="AW321" s="46"/>
      <c r="AX321" s="173" t="s">
        <v>387</v>
      </c>
      <c r="AY321" s="10">
        <v>36982</v>
      </c>
      <c r="AZ321" s="173" t="s">
        <v>520</v>
      </c>
      <c r="BA321" s="426" t="str">
        <f t="shared" si="390"/>
        <v>未定</v>
      </c>
      <c r="BB321" s="173" t="str">
        <f t="shared" si="381"/>
        <v>○</v>
      </c>
      <c r="BC321" s="173" t="str">
        <f t="shared" si="389"/>
        <v/>
      </c>
      <c r="BD321" s="173" t="str">
        <f t="shared" si="369"/>
        <v>○</v>
      </c>
      <c r="BE321" s="1"/>
      <c r="BF321" s="173">
        <v>1</v>
      </c>
      <c r="BG321" s="115" t="s">
        <v>570</v>
      </c>
      <c r="BH321" s="173"/>
      <c r="BI321" s="118"/>
      <c r="BJ321" s="61"/>
      <c r="BK321" s="173"/>
      <c r="BL321" s="3"/>
      <c r="BM321" s="105"/>
      <c r="BN321" s="153"/>
      <c r="BO321" s="3"/>
      <c r="BP321" s="3"/>
    </row>
    <row r="322" spans="1:68" s="274" customFormat="1" ht="73.5" customHeight="1" x14ac:dyDescent="0.15">
      <c r="A322" s="379">
        <v>248</v>
      </c>
      <c r="B322" s="226" t="s">
        <v>1491</v>
      </c>
      <c r="C322" s="229" t="s">
        <v>807</v>
      </c>
      <c r="D322" s="228" t="s">
        <v>859</v>
      </c>
      <c r="E322" s="59">
        <v>4126.7049999999999</v>
      </c>
      <c r="F322" s="59">
        <v>4126.7049999999999</v>
      </c>
      <c r="G322" s="59">
        <v>4120.5</v>
      </c>
      <c r="H322" s="59" t="s">
        <v>1083</v>
      </c>
      <c r="I322" s="238" t="s">
        <v>963</v>
      </c>
      <c r="J322" s="241" t="s">
        <v>1127</v>
      </c>
      <c r="K322" s="59">
        <v>4135.5540000000001</v>
      </c>
      <c r="L322" s="59">
        <v>5543.0140000000001</v>
      </c>
      <c r="M322" s="59">
        <f>L322-K322</f>
        <v>1407.46</v>
      </c>
      <c r="N322" s="59">
        <v>-60.567</v>
      </c>
      <c r="O322" s="242" t="s">
        <v>961</v>
      </c>
      <c r="P322" s="241" t="s">
        <v>1106</v>
      </c>
      <c r="Q322" s="255"/>
      <c r="R322" s="255" t="s">
        <v>46</v>
      </c>
      <c r="S322" s="256" t="s">
        <v>295</v>
      </c>
      <c r="T322" s="257" t="s">
        <v>68</v>
      </c>
      <c r="U322" s="426">
        <v>259</v>
      </c>
      <c r="V322" s="258" t="str">
        <f t="shared" si="388"/>
        <v/>
      </c>
      <c r="W322" s="261"/>
      <c r="X322" s="227"/>
      <c r="Y322" s="227"/>
      <c r="Z322" s="260"/>
      <c r="AA322" s="437"/>
      <c r="AB322" s="435" t="s">
        <v>406</v>
      </c>
      <c r="AC322" s="436"/>
      <c r="AD322" s="435" t="s">
        <v>406</v>
      </c>
      <c r="AE322" s="436"/>
      <c r="AF322" s="437"/>
      <c r="AG322" s="9" t="str">
        <f t="shared" si="372"/>
        <v>研究振興局一般会計</v>
      </c>
      <c r="AH322" s="15"/>
      <c r="AI322" s="53" t="str">
        <f>IF(OR(AJ322="○",AS322="○"),"○","－")</f>
        <v>－</v>
      </c>
      <c r="AJ322" s="53" t="str">
        <f>IF(OR(AO322="○",AP322="○",AQ322="○",AT322="○",AV322="○"),"○","－")</f>
        <v>－</v>
      </c>
      <c r="AK322" s="53" t="str">
        <f>IF(OR(AO322="○",AP322="○",AQ322="○"),"○","－")</f>
        <v>－</v>
      </c>
      <c r="AL322" s="81"/>
      <c r="AM322" s="46" t="str">
        <f>IF(AB322="○","○","－")</f>
        <v>－</v>
      </c>
      <c r="AN322" s="81"/>
      <c r="AO322" s="46" t="str">
        <f>IF(AY322=41730,"○","-")</f>
        <v>-</v>
      </c>
      <c r="AP322" s="46" t="str">
        <f>IF(AZ322=42460,"○","-")</f>
        <v>-</v>
      </c>
      <c r="AQ322" s="46"/>
      <c r="AR322" s="46"/>
      <c r="AS322" s="46"/>
      <c r="AT322" s="46"/>
      <c r="AU322" s="46"/>
      <c r="AV322" s="46"/>
      <c r="AW322" s="46"/>
      <c r="AX322" s="173" t="s">
        <v>387</v>
      </c>
      <c r="AY322" s="10">
        <v>39173</v>
      </c>
      <c r="AZ322" s="508">
        <v>44651</v>
      </c>
      <c r="BA322" s="426">
        <f t="shared" si="390"/>
        <v>15.008219178082191</v>
      </c>
      <c r="BB322" s="173" t="str">
        <f t="shared" si="381"/>
        <v/>
      </c>
      <c r="BC322" s="173" t="str">
        <f t="shared" si="389"/>
        <v/>
      </c>
      <c r="BD322" s="173" t="str">
        <f t="shared" si="369"/>
        <v/>
      </c>
      <c r="BE322" s="1"/>
      <c r="BF322" s="173">
        <v>1</v>
      </c>
      <c r="BG322" s="115" t="s">
        <v>570</v>
      </c>
      <c r="BH322" s="173"/>
      <c r="BI322" s="118"/>
      <c r="BJ322" s="61"/>
      <c r="BK322" s="173"/>
      <c r="BL322" s="3"/>
      <c r="BM322" s="105"/>
      <c r="BN322" s="153"/>
      <c r="BO322" s="3"/>
      <c r="BP322" s="3"/>
    </row>
    <row r="323" spans="1:68" s="274" customFormat="1" ht="73.5" customHeight="1" x14ac:dyDescent="0.15">
      <c r="A323" s="379">
        <v>249</v>
      </c>
      <c r="B323" s="226" t="s">
        <v>869</v>
      </c>
      <c r="C323" s="229" t="s">
        <v>782</v>
      </c>
      <c r="D323" s="228" t="s">
        <v>520</v>
      </c>
      <c r="E323" s="59">
        <v>0</v>
      </c>
      <c r="F323" s="59">
        <v>69.825000000000003</v>
      </c>
      <c r="G323" s="59">
        <v>68.099999999999994</v>
      </c>
      <c r="H323" s="59" t="s">
        <v>1083</v>
      </c>
      <c r="I323" s="238" t="s">
        <v>963</v>
      </c>
      <c r="J323" s="241" t="s">
        <v>1114</v>
      </c>
      <c r="K323" s="59">
        <v>0</v>
      </c>
      <c r="L323" s="59">
        <v>0</v>
      </c>
      <c r="M323" s="59">
        <f>L323-K323</f>
        <v>0</v>
      </c>
      <c r="N323" s="59"/>
      <c r="O323" s="242" t="s">
        <v>960</v>
      </c>
      <c r="P323" s="241" t="s">
        <v>1543</v>
      </c>
      <c r="Q323" s="255"/>
      <c r="R323" s="255" t="s">
        <v>46</v>
      </c>
      <c r="S323" s="256" t="s">
        <v>295</v>
      </c>
      <c r="T323" s="257" t="s">
        <v>500</v>
      </c>
      <c r="U323" s="426">
        <v>260</v>
      </c>
      <c r="V323" s="258" t="str">
        <f t="shared" si="388"/>
        <v/>
      </c>
      <c r="W323" s="261"/>
      <c r="X323" s="227"/>
      <c r="Y323" s="227" t="s">
        <v>761</v>
      </c>
      <c r="Z323" s="260"/>
      <c r="AA323" s="437"/>
      <c r="AB323" s="435"/>
      <c r="AC323" s="436"/>
      <c r="AD323" s="435"/>
      <c r="AE323" s="436"/>
      <c r="AF323" s="437"/>
      <c r="AG323" s="9" t="str">
        <f t="shared" si="372"/>
        <v>研究振興局一般会計</v>
      </c>
      <c r="AH323" s="15" t="s">
        <v>494</v>
      </c>
      <c r="AI323" s="53" t="str">
        <f>IF(OR(AJ323="○",AS323="○"),"○","－")</f>
        <v>－</v>
      </c>
      <c r="AJ323" s="53" t="str">
        <f>IF(OR(AO323="○",AP323="○",AQ323="○",AT323="○",AV323="○"),"○","－")</f>
        <v>－</v>
      </c>
      <c r="AK323" s="53" t="str">
        <f>IF(OR(AO323="○",AP323="○",AQ323="○"),"○","－")</f>
        <v>－</v>
      </c>
      <c r="AL323" s="81"/>
      <c r="AM323" s="46" t="str">
        <f>IF(AB323="○","○","－")</f>
        <v>－</v>
      </c>
      <c r="AN323" s="81"/>
      <c r="AO323" s="46" t="str">
        <f>IF(AY323=41730,"○","-")</f>
        <v>-</v>
      </c>
      <c r="AP323" s="46" t="str">
        <f>IF(AZ323=42460,"○","-")</f>
        <v>-</v>
      </c>
      <c r="AQ323" s="46"/>
      <c r="AR323" s="46"/>
      <c r="AS323" s="46"/>
      <c r="AT323" s="46"/>
      <c r="AU323" s="46"/>
      <c r="AV323" s="46"/>
      <c r="AW323" s="46"/>
      <c r="AX323" s="173"/>
      <c r="AY323" s="10">
        <v>36982</v>
      </c>
      <c r="AZ323" s="173" t="s">
        <v>520</v>
      </c>
      <c r="BA323" s="426" t="str">
        <f t="shared" si="390"/>
        <v>未定</v>
      </c>
      <c r="BB323" s="173" t="str">
        <f t="shared" si="381"/>
        <v/>
      </c>
      <c r="BC323" s="173" t="str">
        <f t="shared" si="389"/>
        <v/>
      </c>
      <c r="BD323" s="173" t="str">
        <f t="shared" si="369"/>
        <v/>
      </c>
      <c r="BE323" s="1"/>
      <c r="BF323" s="173">
        <v>1</v>
      </c>
      <c r="BG323" s="115" t="s">
        <v>570</v>
      </c>
      <c r="BH323" s="173"/>
      <c r="BI323" s="118"/>
      <c r="BJ323" s="61"/>
      <c r="BK323" s="173"/>
      <c r="BL323" s="1"/>
      <c r="BM323" s="105"/>
      <c r="BN323" s="111"/>
      <c r="BO323" s="1"/>
      <c r="BP323" s="1"/>
    </row>
    <row r="324" spans="1:68" s="273" customFormat="1" ht="21" customHeight="1" x14ac:dyDescent="0.15">
      <c r="A324" s="380" t="s">
        <v>636</v>
      </c>
      <c r="B324" s="230"/>
      <c r="C324" s="505"/>
      <c r="D324" s="506"/>
      <c r="E324" s="88"/>
      <c r="F324" s="91"/>
      <c r="G324" s="90"/>
      <c r="H324" s="90"/>
      <c r="I324" s="243"/>
      <c r="J324" s="90"/>
      <c r="K324" s="88"/>
      <c r="L324" s="89"/>
      <c r="M324" s="89"/>
      <c r="N324" s="90"/>
      <c r="O324" s="245"/>
      <c r="P324" s="110"/>
      <c r="Q324" s="263"/>
      <c r="R324" s="230"/>
      <c r="S324" s="264"/>
      <c r="T324" s="265"/>
      <c r="U324" s="414"/>
      <c r="V324" s="266" t="str">
        <f t="shared" si="388"/>
        <v/>
      </c>
      <c r="W324" s="266"/>
      <c r="X324" s="266"/>
      <c r="Y324" s="266"/>
      <c r="Z324" s="267"/>
      <c r="AA324" s="38"/>
      <c r="AB324" s="92"/>
      <c r="AC324" s="93"/>
      <c r="AD324" s="92"/>
      <c r="AE324" s="93"/>
      <c r="AF324" s="28"/>
      <c r="AG324" s="9" t="str">
        <f t="shared" si="372"/>
        <v/>
      </c>
      <c r="AH324" s="15"/>
      <c r="AI324" s="94"/>
      <c r="AJ324" s="94"/>
      <c r="AK324" s="94"/>
      <c r="AL324" s="45"/>
      <c r="AM324" s="94"/>
      <c r="AN324" s="45"/>
      <c r="AO324" s="94"/>
      <c r="AP324" s="94"/>
      <c r="AQ324" s="94"/>
      <c r="AR324" s="94"/>
      <c r="AS324" s="94"/>
      <c r="AT324" s="94"/>
      <c r="AU324" s="94"/>
      <c r="AV324" s="94"/>
      <c r="AW324" s="94"/>
      <c r="AX324" s="95"/>
      <c r="AY324" s="507"/>
      <c r="AZ324" s="94"/>
      <c r="BA324" s="96"/>
      <c r="BB324" s="95"/>
      <c r="BC324" s="95"/>
      <c r="BD324" s="95"/>
      <c r="BE324" s="104"/>
      <c r="BF324" s="46"/>
      <c r="BG324" s="115"/>
      <c r="BH324" s="116"/>
      <c r="BI324" s="117"/>
      <c r="BJ324" s="61"/>
      <c r="BK324" s="116"/>
      <c r="BL324" s="104"/>
      <c r="BM324" s="83"/>
      <c r="BN324" s="110"/>
      <c r="BO324" s="104"/>
      <c r="BP324" s="104"/>
    </row>
    <row r="325" spans="1:68" s="274" customFormat="1" ht="54" customHeight="1" x14ac:dyDescent="0.15">
      <c r="A325" s="379">
        <v>250</v>
      </c>
      <c r="B325" s="226" t="s">
        <v>1492</v>
      </c>
      <c r="C325" s="229" t="s">
        <v>788</v>
      </c>
      <c r="D325" s="228" t="s">
        <v>520</v>
      </c>
      <c r="E325" s="59">
        <v>133.00200000000001</v>
      </c>
      <c r="F325" s="59">
        <v>133.00200000000001</v>
      </c>
      <c r="G325" s="59">
        <v>122.5</v>
      </c>
      <c r="H325" s="59" t="s">
        <v>1083</v>
      </c>
      <c r="I325" s="238" t="s">
        <v>963</v>
      </c>
      <c r="J325" s="241" t="s">
        <v>1118</v>
      </c>
      <c r="K325" s="59">
        <v>133.04400000000001</v>
      </c>
      <c r="L325" s="59">
        <v>133.08799999999999</v>
      </c>
      <c r="M325" s="59">
        <f t="shared" ref="M325:M333" si="391">L325-K325</f>
        <v>4.399999999998272E-2</v>
      </c>
      <c r="N325" s="59"/>
      <c r="O325" s="242" t="s">
        <v>960</v>
      </c>
      <c r="P325" s="153" t="s">
        <v>1544</v>
      </c>
      <c r="Q325" s="255"/>
      <c r="R325" s="255" t="s">
        <v>234</v>
      </c>
      <c r="S325" s="256" t="s">
        <v>295</v>
      </c>
      <c r="T325" s="257" t="s">
        <v>392</v>
      </c>
      <c r="U325" s="426">
        <v>261</v>
      </c>
      <c r="V325" s="258" t="str">
        <f t="shared" si="388"/>
        <v/>
      </c>
      <c r="W325" s="261"/>
      <c r="X325" s="227"/>
      <c r="Y325" s="227"/>
      <c r="Z325" s="260"/>
      <c r="AA325" s="437"/>
      <c r="AB325" s="435" t="s">
        <v>406</v>
      </c>
      <c r="AC325" s="436"/>
      <c r="AD325" s="435" t="s">
        <v>406</v>
      </c>
      <c r="AE325" s="436"/>
      <c r="AF325" s="437"/>
      <c r="AG325" s="9" t="str">
        <f t="shared" si="372"/>
        <v>研究開発局一般会計</v>
      </c>
      <c r="AH325" s="15"/>
      <c r="AI325" s="53" t="str">
        <f t="shared" ref="AI325:AI332" si="392">IF(OR(AJ325="○",AS325="○"),"○","－")</f>
        <v>－</v>
      </c>
      <c r="AJ325" s="53" t="str">
        <f t="shared" ref="AJ325:AJ332" si="393">IF(OR(AO325="○",AP325="○",AQ325="○",AT325="○",AV325="○"),"○","－")</f>
        <v>－</v>
      </c>
      <c r="AK325" s="53" t="str">
        <f t="shared" ref="AK325:AK332" si="394">IF(OR(AO325="○",AP325="○",AQ325="○"),"○","－")</f>
        <v>－</v>
      </c>
      <c r="AL325" s="81"/>
      <c r="AM325" s="46" t="str">
        <f t="shared" ref="AM325:AM332" si="395">IF(AB325="○","○","－")</f>
        <v>－</v>
      </c>
      <c r="AN325" s="81"/>
      <c r="AO325" s="46" t="str">
        <f t="shared" ref="AO325:AO332" si="396">IF(AY325=41730,"○","-")</f>
        <v>-</v>
      </c>
      <c r="AP325" s="46" t="str">
        <f t="shared" ref="AP325:AP332" si="397">IF(AZ325=42460,"○","-")</f>
        <v>-</v>
      </c>
      <c r="AQ325" s="46"/>
      <c r="AR325" s="46"/>
      <c r="AS325" s="46"/>
      <c r="AT325" s="46"/>
      <c r="AU325" s="46"/>
      <c r="AV325" s="46"/>
      <c r="AW325" s="46"/>
      <c r="AX325" s="173"/>
      <c r="AY325" s="10">
        <v>40634</v>
      </c>
      <c r="AZ325" s="173" t="s">
        <v>520</v>
      </c>
      <c r="BA325" s="426" t="str">
        <f t="shared" si="390"/>
        <v>未定</v>
      </c>
      <c r="BB325" s="173" t="str">
        <f t="shared" si="381"/>
        <v/>
      </c>
      <c r="BC325" s="173" t="str">
        <f t="shared" si="389"/>
        <v/>
      </c>
      <c r="BD325" s="173" t="str">
        <f t="shared" si="369"/>
        <v/>
      </c>
      <c r="BE325" s="1"/>
      <c r="BF325" s="173">
        <v>1</v>
      </c>
      <c r="BG325" s="115" t="s">
        <v>571</v>
      </c>
      <c r="BH325" s="173"/>
      <c r="BI325" s="118"/>
      <c r="BJ325" s="61"/>
      <c r="BK325" s="173"/>
      <c r="BL325" s="3"/>
      <c r="BM325" s="105"/>
      <c r="BN325" s="153"/>
      <c r="BO325" s="3"/>
      <c r="BP325" s="3"/>
    </row>
    <row r="326" spans="1:68" s="274" customFormat="1" ht="126" customHeight="1" x14ac:dyDescent="0.15">
      <c r="A326" s="379">
        <v>251</v>
      </c>
      <c r="B326" s="226" t="s">
        <v>1493</v>
      </c>
      <c r="C326" s="229" t="s">
        <v>798</v>
      </c>
      <c r="D326" s="227" t="s">
        <v>861</v>
      </c>
      <c r="E326" s="59">
        <v>21724.792000000001</v>
      </c>
      <c r="F326" s="59">
        <v>24118.2</v>
      </c>
      <c r="G326" s="59">
        <v>23591.200000000001</v>
      </c>
      <c r="H326" s="59" t="s">
        <v>1083</v>
      </c>
      <c r="I326" s="238" t="s">
        <v>963</v>
      </c>
      <c r="J326" s="241" t="s">
        <v>1109</v>
      </c>
      <c r="K326" s="59">
        <f>18486.191</f>
        <v>18486.190999999999</v>
      </c>
      <c r="L326" s="59">
        <v>19199.647000000001</v>
      </c>
      <c r="M326" s="59">
        <f t="shared" si="391"/>
        <v>713.45600000000195</v>
      </c>
      <c r="N326" s="62">
        <v>-866.15899999999999</v>
      </c>
      <c r="O326" s="242" t="s">
        <v>961</v>
      </c>
      <c r="P326" s="153" t="s">
        <v>1135</v>
      </c>
      <c r="Q326" s="255" t="s">
        <v>1585</v>
      </c>
      <c r="R326" s="255" t="s">
        <v>34</v>
      </c>
      <c r="S326" s="256" t="s">
        <v>295</v>
      </c>
      <c r="T326" s="257" t="s">
        <v>419</v>
      </c>
      <c r="U326" s="426">
        <v>262</v>
      </c>
      <c r="V326" s="258" t="str">
        <f t="shared" si="388"/>
        <v/>
      </c>
      <c r="W326" s="261"/>
      <c r="X326" s="227"/>
      <c r="Y326" s="227" t="s">
        <v>387</v>
      </c>
      <c r="Z326" s="260"/>
      <c r="AA326" s="437"/>
      <c r="AB326" s="435" t="s">
        <v>406</v>
      </c>
      <c r="AC326" s="436"/>
      <c r="AD326" s="435" t="s">
        <v>406</v>
      </c>
      <c r="AE326" s="436"/>
      <c r="AF326" s="437"/>
      <c r="AG326" s="9" t="str">
        <f t="shared" si="372"/>
        <v>研究開発局一般会計</v>
      </c>
      <c r="AH326" s="15" t="s">
        <v>715</v>
      </c>
      <c r="AI326" s="53" t="str">
        <f t="shared" si="392"/>
        <v>－</v>
      </c>
      <c r="AJ326" s="53" t="str">
        <f t="shared" si="393"/>
        <v>－</v>
      </c>
      <c r="AK326" s="53" t="str">
        <f t="shared" si="394"/>
        <v>－</v>
      </c>
      <c r="AL326" s="81"/>
      <c r="AM326" s="46" t="str">
        <f t="shared" si="395"/>
        <v>－</v>
      </c>
      <c r="AN326" s="81"/>
      <c r="AO326" s="46" t="str">
        <f t="shared" si="396"/>
        <v>-</v>
      </c>
      <c r="AP326" s="46" t="str">
        <f t="shared" si="397"/>
        <v>-</v>
      </c>
      <c r="AQ326" s="46"/>
      <c r="AR326" s="46"/>
      <c r="AS326" s="46"/>
      <c r="AT326" s="46"/>
      <c r="AU326" s="46"/>
      <c r="AV326" s="46"/>
      <c r="AW326" s="46"/>
      <c r="AX326" s="173" t="s">
        <v>387</v>
      </c>
      <c r="AY326" s="10">
        <v>38808</v>
      </c>
      <c r="AZ326" s="513">
        <v>52321</v>
      </c>
      <c r="BA326" s="426">
        <f t="shared" si="390"/>
        <v>37.021917808219179</v>
      </c>
      <c r="BB326" s="173" t="str">
        <f t="shared" si="381"/>
        <v/>
      </c>
      <c r="BC326" s="173" t="str">
        <f t="shared" si="389"/>
        <v/>
      </c>
      <c r="BD326" s="173" t="str">
        <f t="shared" si="369"/>
        <v/>
      </c>
      <c r="BE326" s="1"/>
      <c r="BF326" s="173">
        <v>1</v>
      </c>
      <c r="BG326" s="115" t="s">
        <v>571</v>
      </c>
      <c r="BH326" s="173"/>
      <c r="BI326" s="118"/>
      <c r="BJ326" s="61"/>
      <c r="BK326" s="173"/>
      <c r="BL326" s="1"/>
      <c r="BM326" s="105"/>
      <c r="BN326" s="153"/>
      <c r="BO326" s="1"/>
      <c r="BP326" s="1"/>
    </row>
    <row r="327" spans="1:68" s="274" customFormat="1" ht="54" customHeight="1" x14ac:dyDescent="0.15">
      <c r="A327" s="379">
        <v>252</v>
      </c>
      <c r="B327" s="226" t="s">
        <v>477</v>
      </c>
      <c r="C327" s="229" t="s">
        <v>787</v>
      </c>
      <c r="D327" s="227" t="s">
        <v>856</v>
      </c>
      <c r="E327" s="59">
        <v>2294.056</v>
      </c>
      <c r="F327" s="59">
        <v>2293</v>
      </c>
      <c r="G327" s="59">
        <v>2293</v>
      </c>
      <c r="H327" s="59" t="s">
        <v>1083</v>
      </c>
      <c r="I327" s="238" t="s">
        <v>963</v>
      </c>
      <c r="J327" s="241" t="s">
        <v>1118</v>
      </c>
      <c r="K327" s="62">
        <v>2754.2939999999999</v>
      </c>
      <c r="L327" s="62">
        <v>2962.739</v>
      </c>
      <c r="M327" s="59">
        <f>L327-K327</f>
        <v>208.44500000000016</v>
      </c>
      <c r="N327" s="62"/>
      <c r="O327" s="242" t="s">
        <v>960</v>
      </c>
      <c r="P327" s="153" t="s">
        <v>1546</v>
      </c>
      <c r="Q327" s="255" t="s">
        <v>1586</v>
      </c>
      <c r="R327" s="255" t="s">
        <v>34</v>
      </c>
      <c r="S327" s="256" t="s">
        <v>295</v>
      </c>
      <c r="T327" s="257" t="s">
        <v>392</v>
      </c>
      <c r="U327" s="413">
        <v>263</v>
      </c>
      <c r="V327" s="258"/>
      <c r="W327" s="261" t="s">
        <v>693</v>
      </c>
      <c r="X327" s="227"/>
      <c r="Y327" s="227" t="s">
        <v>387</v>
      </c>
      <c r="Z327" s="260"/>
      <c r="AA327" s="437"/>
      <c r="AB327" s="435"/>
      <c r="AC327" s="436"/>
      <c r="AD327" s="435" t="s">
        <v>407</v>
      </c>
      <c r="AE327" s="436" t="s">
        <v>409</v>
      </c>
      <c r="AF327" s="437"/>
      <c r="AG327" s="9" t="str">
        <f t="shared" si="372"/>
        <v>研究開発局一般会計</v>
      </c>
      <c r="AH327" s="15" t="s">
        <v>718</v>
      </c>
      <c r="AI327" s="53" t="str">
        <f t="shared" si="392"/>
        <v>－</v>
      </c>
      <c r="AJ327" s="53" t="str">
        <f t="shared" si="393"/>
        <v>－</v>
      </c>
      <c r="AK327" s="53" t="str">
        <f t="shared" si="394"/>
        <v>－</v>
      </c>
      <c r="AL327" s="81"/>
      <c r="AM327" s="46" t="str">
        <f t="shared" si="395"/>
        <v>－</v>
      </c>
      <c r="AN327" s="81"/>
      <c r="AO327" s="46" t="str">
        <f t="shared" si="396"/>
        <v>-</v>
      </c>
      <c r="AP327" s="46" t="str">
        <f t="shared" si="397"/>
        <v>-</v>
      </c>
      <c r="AQ327" s="46"/>
      <c r="AR327" s="46"/>
      <c r="AS327" s="46"/>
      <c r="AT327" s="46"/>
      <c r="AU327" s="46"/>
      <c r="AV327" s="46"/>
      <c r="AW327" s="46"/>
      <c r="AX327" s="173"/>
      <c r="AY327" s="10">
        <v>41365</v>
      </c>
      <c r="AZ327" s="513">
        <v>43921</v>
      </c>
      <c r="BA327" s="426">
        <f t="shared" si="390"/>
        <v>7.0027397260273974</v>
      </c>
      <c r="BB327" s="173" t="str">
        <f t="shared" si="381"/>
        <v/>
      </c>
      <c r="BC327" s="173" t="str">
        <f t="shared" si="389"/>
        <v/>
      </c>
      <c r="BD327" s="173" t="str">
        <f t="shared" si="369"/>
        <v/>
      </c>
      <c r="BE327" s="1"/>
      <c r="BF327" s="46">
        <v>1</v>
      </c>
      <c r="BG327" s="115" t="s">
        <v>571</v>
      </c>
      <c r="BH327" s="173"/>
      <c r="BI327" s="118"/>
      <c r="BJ327" s="61"/>
      <c r="BK327" s="173"/>
      <c r="BL327" s="3"/>
      <c r="BM327" s="105"/>
      <c r="BN327" s="153"/>
      <c r="BO327" s="3"/>
      <c r="BP327" s="3"/>
    </row>
    <row r="328" spans="1:68" s="286" customFormat="1" ht="126" customHeight="1" x14ac:dyDescent="0.15">
      <c r="A328" s="379">
        <v>253</v>
      </c>
      <c r="B328" s="226" t="s">
        <v>398</v>
      </c>
      <c r="C328" s="229" t="s">
        <v>792</v>
      </c>
      <c r="D328" s="228" t="s">
        <v>853</v>
      </c>
      <c r="E328" s="59">
        <v>401.459</v>
      </c>
      <c r="F328" s="59">
        <v>481.274</v>
      </c>
      <c r="G328" s="59">
        <v>481.274</v>
      </c>
      <c r="H328" s="175" t="s">
        <v>1044</v>
      </c>
      <c r="I328" s="238" t="s">
        <v>964</v>
      </c>
      <c r="J328" s="241" t="s">
        <v>1136</v>
      </c>
      <c r="K328" s="59">
        <v>12.954000000000001</v>
      </c>
      <c r="L328" s="59">
        <v>0</v>
      </c>
      <c r="M328" s="59">
        <f t="shared" si="391"/>
        <v>-12.954000000000001</v>
      </c>
      <c r="N328" s="62"/>
      <c r="O328" s="242" t="s">
        <v>962</v>
      </c>
      <c r="P328" s="153"/>
      <c r="Q328" s="255"/>
      <c r="R328" s="300" t="s">
        <v>234</v>
      </c>
      <c r="S328" s="256" t="s">
        <v>320</v>
      </c>
      <c r="T328" s="257" t="s">
        <v>420</v>
      </c>
      <c r="U328" s="418">
        <v>264</v>
      </c>
      <c r="V328" s="258" t="s">
        <v>407</v>
      </c>
      <c r="W328" s="261" t="s">
        <v>519</v>
      </c>
      <c r="X328" s="227"/>
      <c r="Y328" s="227" t="s">
        <v>387</v>
      </c>
      <c r="Z328" s="260"/>
      <c r="AA328" s="437"/>
      <c r="AB328" s="435" t="s">
        <v>406</v>
      </c>
      <c r="AC328" s="436"/>
      <c r="AD328" s="435" t="s">
        <v>406</v>
      </c>
      <c r="AE328" s="436"/>
      <c r="AF328" s="437"/>
      <c r="AG328" s="9" t="str">
        <f t="shared" si="372"/>
        <v>研究開発局東日本大震災復興特別会計</v>
      </c>
      <c r="AH328" s="15" t="s">
        <v>718</v>
      </c>
      <c r="AI328" s="53" t="str">
        <f t="shared" si="392"/>
        <v>○</v>
      </c>
      <c r="AJ328" s="53" t="str">
        <f t="shared" si="393"/>
        <v>○</v>
      </c>
      <c r="AK328" s="53" t="str">
        <f t="shared" si="394"/>
        <v>○</v>
      </c>
      <c r="AL328" s="81"/>
      <c r="AM328" s="46" t="str">
        <f t="shared" si="395"/>
        <v>－</v>
      </c>
      <c r="AN328" s="81"/>
      <c r="AO328" s="46" t="str">
        <f t="shared" si="396"/>
        <v>-</v>
      </c>
      <c r="AP328" s="46" t="str">
        <f t="shared" si="397"/>
        <v>○</v>
      </c>
      <c r="AQ328" s="46"/>
      <c r="AR328" s="46"/>
      <c r="AS328" s="46"/>
      <c r="AT328" s="46"/>
      <c r="AU328" s="46"/>
      <c r="AV328" s="46"/>
      <c r="AW328" s="46"/>
      <c r="AX328" s="173"/>
      <c r="AY328" s="10">
        <v>41000</v>
      </c>
      <c r="AZ328" s="508">
        <v>42460</v>
      </c>
      <c r="BA328" s="426">
        <f t="shared" si="390"/>
        <v>4</v>
      </c>
      <c r="BB328" s="173" t="str">
        <f t="shared" si="381"/>
        <v/>
      </c>
      <c r="BC328" s="173" t="str">
        <f t="shared" si="389"/>
        <v/>
      </c>
      <c r="BD328" s="173" t="str">
        <f t="shared" si="369"/>
        <v/>
      </c>
      <c r="BE328" s="1"/>
      <c r="BF328" s="173">
        <v>1</v>
      </c>
      <c r="BG328" s="115" t="s">
        <v>571</v>
      </c>
      <c r="BH328" s="173"/>
      <c r="BI328" s="118"/>
      <c r="BJ328" s="61"/>
      <c r="BK328" s="173"/>
      <c r="BL328" s="3"/>
      <c r="BM328" s="105"/>
      <c r="BN328" s="153"/>
      <c r="BO328" s="3"/>
      <c r="BP328" s="3"/>
    </row>
    <row r="329" spans="1:68" s="274" customFormat="1" ht="60" customHeight="1" x14ac:dyDescent="0.15">
      <c r="A329" s="379">
        <v>254</v>
      </c>
      <c r="B329" s="226" t="s">
        <v>917</v>
      </c>
      <c r="C329" s="229" t="s">
        <v>786</v>
      </c>
      <c r="D329" s="228" t="s">
        <v>918</v>
      </c>
      <c r="E329" s="59">
        <v>710.47199999999998</v>
      </c>
      <c r="F329" s="59">
        <v>710.47199999999998</v>
      </c>
      <c r="G329" s="59">
        <v>710</v>
      </c>
      <c r="H329" s="59" t="s">
        <v>1083</v>
      </c>
      <c r="I329" s="238" t="s">
        <v>964</v>
      </c>
      <c r="J329" s="241" t="s">
        <v>1116</v>
      </c>
      <c r="K329" s="59">
        <v>0</v>
      </c>
      <c r="L329" s="59">
        <v>0</v>
      </c>
      <c r="M329" s="59">
        <f t="shared" si="391"/>
        <v>0</v>
      </c>
      <c r="N329" s="62"/>
      <c r="O329" s="242" t="s">
        <v>962</v>
      </c>
      <c r="P329" s="153"/>
      <c r="Q329" s="255"/>
      <c r="R329" s="255" t="s">
        <v>34</v>
      </c>
      <c r="S329" s="256" t="s">
        <v>295</v>
      </c>
      <c r="T329" s="257" t="s">
        <v>279</v>
      </c>
      <c r="U329" s="426">
        <v>265</v>
      </c>
      <c r="V329" s="258" t="str">
        <f t="shared" ref="V329" si="398">IF(AI329="○","○","")</f>
        <v/>
      </c>
      <c r="W329" s="261"/>
      <c r="X329" s="227"/>
      <c r="Y329" s="227"/>
      <c r="Z329" s="260"/>
      <c r="AA329" s="437"/>
      <c r="AB329" s="435" t="s">
        <v>406</v>
      </c>
      <c r="AC329" s="436"/>
      <c r="AD329" s="435" t="s">
        <v>406</v>
      </c>
      <c r="AE329" s="436"/>
      <c r="AF329" s="437"/>
      <c r="AG329" s="9" t="str">
        <f t="shared" si="372"/>
        <v>研究開発局一般会計</v>
      </c>
      <c r="AH329" s="15"/>
      <c r="AI329" s="53" t="str">
        <f t="shared" si="392"/>
        <v>－</v>
      </c>
      <c r="AJ329" s="53" t="str">
        <f t="shared" si="393"/>
        <v>－</v>
      </c>
      <c r="AK329" s="53" t="str">
        <f t="shared" si="394"/>
        <v>－</v>
      </c>
      <c r="AL329" s="81"/>
      <c r="AM329" s="46" t="str">
        <f t="shared" si="395"/>
        <v>－</v>
      </c>
      <c r="AN329" s="81"/>
      <c r="AO329" s="46" t="str">
        <f t="shared" si="396"/>
        <v>-</v>
      </c>
      <c r="AP329" s="46" t="str">
        <f t="shared" si="397"/>
        <v>-</v>
      </c>
      <c r="AQ329" s="46"/>
      <c r="AR329" s="46"/>
      <c r="AS329" s="46"/>
      <c r="AT329" s="46"/>
      <c r="AU329" s="46"/>
      <c r="AV329" s="46"/>
      <c r="AW329" s="46"/>
      <c r="AX329" s="173" t="s">
        <v>919</v>
      </c>
      <c r="AY329" s="10">
        <v>39539</v>
      </c>
      <c r="AZ329" s="173" t="s">
        <v>520</v>
      </c>
      <c r="BA329" s="426" t="str">
        <f t="shared" si="390"/>
        <v>未定</v>
      </c>
      <c r="BB329" s="173" t="str">
        <f t="shared" si="381"/>
        <v/>
      </c>
      <c r="BC329" s="173" t="str">
        <f t="shared" si="389"/>
        <v/>
      </c>
      <c r="BD329" s="173" t="str">
        <f t="shared" si="369"/>
        <v/>
      </c>
      <c r="BE329" s="1"/>
      <c r="BF329" s="173">
        <v>1</v>
      </c>
      <c r="BG329" s="115" t="s">
        <v>920</v>
      </c>
      <c r="BH329" s="173"/>
      <c r="BI329" s="118"/>
      <c r="BJ329" s="61"/>
      <c r="BK329" s="173"/>
      <c r="BL329" s="3"/>
      <c r="BM329" s="105"/>
      <c r="BN329" s="153"/>
      <c r="BO329" s="3"/>
      <c r="BP329" s="3"/>
    </row>
    <row r="330" spans="1:68" s="274" customFormat="1" ht="60" customHeight="1" x14ac:dyDescent="0.15">
      <c r="A330" s="379">
        <v>255</v>
      </c>
      <c r="B330" s="226" t="s">
        <v>66</v>
      </c>
      <c r="C330" s="229" t="s">
        <v>796</v>
      </c>
      <c r="D330" s="228" t="s">
        <v>520</v>
      </c>
      <c r="E330" s="59">
        <v>354.93400000000003</v>
      </c>
      <c r="F330" s="59">
        <v>354.93400000000003</v>
      </c>
      <c r="G330" s="59">
        <v>351</v>
      </c>
      <c r="H330" s="59" t="s">
        <v>1083</v>
      </c>
      <c r="I330" s="238" t="s">
        <v>963</v>
      </c>
      <c r="J330" s="241" t="s">
        <v>1109</v>
      </c>
      <c r="K330" s="59">
        <v>354.93400000000003</v>
      </c>
      <c r="L330" s="59">
        <v>362.03300000000002</v>
      </c>
      <c r="M330" s="59">
        <f t="shared" si="391"/>
        <v>7.0989999999999895</v>
      </c>
      <c r="N330" s="62"/>
      <c r="O330" s="242" t="s">
        <v>960</v>
      </c>
      <c r="P330" s="153" t="s">
        <v>1086</v>
      </c>
      <c r="Q330" s="255" t="s">
        <v>1587</v>
      </c>
      <c r="R330" s="255" t="s">
        <v>34</v>
      </c>
      <c r="S330" s="256" t="s">
        <v>295</v>
      </c>
      <c r="T330" s="257" t="s">
        <v>279</v>
      </c>
      <c r="U330" s="426">
        <v>266</v>
      </c>
      <c r="V330" s="258" t="str">
        <f t="shared" si="388"/>
        <v/>
      </c>
      <c r="W330" s="261"/>
      <c r="X330" s="227"/>
      <c r="Y330" s="227" t="s">
        <v>387</v>
      </c>
      <c r="Z330" s="260"/>
      <c r="AA330" s="437"/>
      <c r="AB330" s="435" t="s">
        <v>406</v>
      </c>
      <c r="AC330" s="436"/>
      <c r="AD330" s="435" t="s">
        <v>406</v>
      </c>
      <c r="AE330" s="436"/>
      <c r="AF330" s="437"/>
      <c r="AG330" s="9" t="str">
        <f t="shared" si="372"/>
        <v>研究開発局一般会計</v>
      </c>
      <c r="AH330" s="15"/>
      <c r="AI330" s="53" t="str">
        <f t="shared" si="392"/>
        <v>－</v>
      </c>
      <c r="AJ330" s="53" t="str">
        <f t="shared" si="393"/>
        <v>－</v>
      </c>
      <c r="AK330" s="53" t="str">
        <f t="shared" si="394"/>
        <v>－</v>
      </c>
      <c r="AL330" s="81"/>
      <c r="AM330" s="46" t="str">
        <f t="shared" si="395"/>
        <v>－</v>
      </c>
      <c r="AN330" s="81"/>
      <c r="AO330" s="46" t="str">
        <f t="shared" si="396"/>
        <v>-</v>
      </c>
      <c r="AP330" s="46" t="str">
        <f t="shared" si="397"/>
        <v>-</v>
      </c>
      <c r="AQ330" s="46"/>
      <c r="AR330" s="46"/>
      <c r="AS330" s="46"/>
      <c r="AT330" s="46"/>
      <c r="AU330" s="46"/>
      <c r="AV330" s="46"/>
      <c r="AW330" s="46"/>
      <c r="AX330" s="173"/>
      <c r="AY330" s="10">
        <v>40269</v>
      </c>
      <c r="AZ330" s="173" t="s">
        <v>520</v>
      </c>
      <c r="BA330" s="426" t="str">
        <f t="shared" si="390"/>
        <v>未定</v>
      </c>
      <c r="BB330" s="173" t="str">
        <f t="shared" si="381"/>
        <v/>
      </c>
      <c r="BC330" s="173" t="str">
        <f t="shared" si="389"/>
        <v/>
      </c>
      <c r="BD330" s="173" t="str">
        <f t="shared" si="369"/>
        <v/>
      </c>
      <c r="BE330" s="1"/>
      <c r="BF330" s="173">
        <v>1</v>
      </c>
      <c r="BG330" s="115" t="s">
        <v>571</v>
      </c>
      <c r="BH330" s="173"/>
      <c r="BI330" s="118"/>
      <c r="BJ330" s="61"/>
      <c r="BK330" s="173"/>
      <c r="BL330" s="3"/>
      <c r="BM330" s="105"/>
      <c r="BN330" s="153"/>
      <c r="BO330" s="3"/>
      <c r="BP330" s="3"/>
    </row>
    <row r="331" spans="1:68" s="274" customFormat="1" ht="81" customHeight="1" x14ac:dyDescent="0.15">
      <c r="A331" s="379">
        <v>256</v>
      </c>
      <c r="B331" s="226" t="s">
        <v>71</v>
      </c>
      <c r="C331" s="229" t="s">
        <v>788</v>
      </c>
      <c r="D331" s="228" t="s">
        <v>520</v>
      </c>
      <c r="E331" s="59">
        <v>590.577</v>
      </c>
      <c r="F331" s="59">
        <v>590.577</v>
      </c>
      <c r="G331" s="59">
        <v>542</v>
      </c>
      <c r="H331" s="59" t="s">
        <v>1083</v>
      </c>
      <c r="I331" s="238" t="s">
        <v>650</v>
      </c>
      <c r="J331" s="241" t="s">
        <v>1137</v>
      </c>
      <c r="K331" s="59">
        <v>540.49900000000002</v>
      </c>
      <c r="L331" s="59">
        <v>551.30899999999997</v>
      </c>
      <c r="M331" s="59">
        <f t="shared" si="391"/>
        <v>10.809999999999945</v>
      </c>
      <c r="N331" s="62"/>
      <c r="O331" s="242" t="s">
        <v>650</v>
      </c>
      <c r="P331" s="111"/>
      <c r="Q331" s="255" t="s">
        <v>1588</v>
      </c>
      <c r="R331" s="255" t="s">
        <v>72</v>
      </c>
      <c r="S331" s="256" t="s">
        <v>295</v>
      </c>
      <c r="T331" s="257" t="s">
        <v>73</v>
      </c>
      <c r="U331" s="426">
        <v>267</v>
      </c>
      <c r="V331" s="258" t="str">
        <f t="shared" si="388"/>
        <v/>
      </c>
      <c r="W331" s="261"/>
      <c r="X331" s="227"/>
      <c r="Y331" s="227" t="s">
        <v>387</v>
      </c>
      <c r="Z331" s="260"/>
      <c r="AA331" s="437"/>
      <c r="AB331" s="435" t="s">
        <v>406</v>
      </c>
      <c r="AC331" s="436"/>
      <c r="AD331" s="435" t="s">
        <v>406</v>
      </c>
      <c r="AE331" s="436"/>
      <c r="AF331" s="437"/>
      <c r="AG331" s="9" t="str">
        <f t="shared" ref="AG331:AG356" si="399">R331&amp;S331</f>
        <v>研究開発局一般会計</v>
      </c>
      <c r="AH331" s="15"/>
      <c r="AI331" s="53" t="str">
        <f t="shared" si="392"/>
        <v>－</v>
      </c>
      <c r="AJ331" s="53" t="str">
        <f t="shared" si="393"/>
        <v>－</v>
      </c>
      <c r="AK331" s="53" t="str">
        <f t="shared" si="394"/>
        <v>－</v>
      </c>
      <c r="AL331" s="81"/>
      <c r="AM331" s="46" t="str">
        <f t="shared" si="395"/>
        <v>－</v>
      </c>
      <c r="AN331" s="81"/>
      <c r="AO331" s="46" t="str">
        <f t="shared" si="396"/>
        <v>-</v>
      </c>
      <c r="AP331" s="46" t="str">
        <f t="shared" si="397"/>
        <v>-</v>
      </c>
      <c r="AQ331" s="46"/>
      <c r="AR331" s="46"/>
      <c r="AS331" s="46"/>
      <c r="AT331" s="46"/>
      <c r="AU331" s="46"/>
      <c r="AV331" s="46"/>
      <c r="AW331" s="46"/>
      <c r="AX331" s="173"/>
      <c r="AY331" s="10">
        <v>40634</v>
      </c>
      <c r="AZ331" s="173" t="s">
        <v>520</v>
      </c>
      <c r="BA331" s="426" t="str">
        <f t="shared" si="390"/>
        <v>未定</v>
      </c>
      <c r="BB331" s="173" t="str">
        <f t="shared" si="381"/>
        <v/>
      </c>
      <c r="BC331" s="173" t="str">
        <f t="shared" si="389"/>
        <v/>
      </c>
      <c r="BD331" s="173" t="str">
        <f t="shared" si="369"/>
        <v/>
      </c>
      <c r="BE331" s="1"/>
      <c r="BF331" s="173">
        <v>1</v>
      </c>
      <c r="BG331" s="115" t="s">
        <v>571</v>
      </c>
      <c r="BH331" s="173"/>
      <c r="BI331" s="118"/>
      <c r="BJ331" s="61"/>
      <c r="BK331" s="173"/>
      <c r="BL331" s="3"/>
      <c r="BM331" s="105"/>
      <c r="BN331" s="111"/>
      <c r="BO331" s="3"/>
      <c r="BP331" s="3"/>
    </row>
    <row r="332" spans="1:68" s="274" customFormat="1" ht="54" customHeight="1" x14ac:dyDescent="0.15">
      <c r="A332" s="521">
        <v>257</v>
      </c>
      <c r="B332" s="523" t="s">
        <v>870</v>
      </c>
      <c r="C332" s="526" t="s">
        <v>852</v>
      </c>
      <c r="D332" s="526" t="s">
        <v>520</v>
      </c>
      <c r="E332" s="59">
        <v>46916.707000000002</v>
      </c>
      <c r="F332" s="59">
        <v>46916.707000000002</v>
      </c>
      <c r="G332" s="59">
        <v>46916.707000000002</v>
      </c>
      <c r="H332" s="529" t="s">
        <v>1083</v>
      </c>
      <c r="I332" s="531" t="s">
        <v>963</v>
      </c>
      <c r="J332" s="280" t="s">
        <v>1138</v>
      </c>
      <c r="K332" s="59">
        <v>48274.087</v>
      </c>
      <c r="L332" s="59">
        <v>40958.69</v>
      </c>
      <c r="M332" s="59">
        <f t="shared" si="391"/>
        <v>-7315.3969999999972</v>
      </c>
      <c r="N332" s="527"/>
      <c r="O332" s="533" t="s">
        <v>960</v>
      </c>
      <c r="P332" s="535" t="s">
        <v>1139</v>
      </c>
      <c r="Q332" s="255" t="s">
        <v>1589</v>
      </c>
      <c r="R332" s="255" t="s">
        <v>34</v>
      </c>
      <c r="S332" s="256" t="s">
        <v>295</v>
      </c>
      <c r="T332" s="302" t="s">
        <v>161</v>
      </c>
      <c r="U332" s="537">
        <v>268</v>
      </c>
      <c r="V332" s="526" t="str">
        <f t="shared" si="388"/>
        <v/>
      </c>
      <c r="W332" s="539"/>
      <c r="X332" s="539"/>
      <c r="Y332" s="539"/>
      <c r="Z332" s="541"/>
      <c r="AA332" s="437"/>
      <c r="AB332" s="459" t="s">
        <v>406</v>
      </c>
      <c r="AC332" s="460"/>
      <c r="AD332" s="459" t="s">
        <v>406</v>
      </c>
      <c r="AE332" s="460"/>
      <c r="AF332" s="437"/>
      <c r="AG332" s="9" t="str">
        <f t="shared" si="399"/>
        <v>研究開発局一般会計</v>
      </c>
      <c r="AH332" s="15"/>
      <c r="AI332" s="53" t="str">
        <f t="shared" si="392"/>
        <v>－</v>
      </c>
      <c r="AJ332" s="53" t="str">
        <f t="shared" si="393"/>
        <v>－</v>
      </c>
      <c r="AK332" s="53" t="str">
        <f t="shared" si="394"/>
        <v>－</v>
      </c>
      <c r="AL332" s="81"/>
      <c r="AM332" s="46" t="str">
        <f t="shared" si="395"/>
        <v>－</v>
      </c>
      <c r="AN332" s="81"/>
      <c r="AO332" s="46" t="str">
        <f t="shared" si="396"/>
        <v>-</v>
      </c>
      <c r="AP332" s="46" t="str">
        <f t="shared" si="397"/>
        <v>-</v>
      </c>
      <c r="AQ332" s="46"/>
      <c r="AR332" s="46"/>
      <c r="AS332" s="46"/>
      <c r="AT332" s="46"/>
      <c r="AU332" s="46"/>
      <c r="AV332" s="46"/>
      <c r="AW332" s="46"/>
      <c r="AX332" s="173" t="s">
        <v>387</v>
      </c>
      <c r="AY332" s="10">
        <v>38626</v>
      </c>
      <c r="AZ332" s="173" t="s">
        <v>520</v>
      </c>
      <c r="BA332" s="426" t="str">
        <f t="shared" si="390"/>
        <v>未定</v>
      </c>
      <c r="BB332" s="173" t="str">
        <f t="shared" si="381"/>
        <v/>
      </c>
      <c r="BC332" s="173" t="str">
        <f t="shared" si="389"/>
        <v/>
      </c>
      <c r="BD332" s="173" t="str">
        <f t="shared" si="369"/>
        <v/>
      </c>
      <c r="BE332" s="1"/>
      <c r="BF332" s="173">
        <v>1</v>
      </c>
      <c r="BG332" s="115" t="s">
        <v>571</v>
      </c>
      <c r="BH332" s="173"/>
      <c r="BI332" s="118"/>
      <c r="BJ332" s="61"/>
      <c r="BK332" s="173"/>
      <c r="BL332" s="3"/>
      <c r="BM332" s="476"/>
      <c r="BN332" s="478"/>
      <c r="BO332" s="3"/>
      <c r="BP332" s="3"/>
    </row>
    <row r="333" spans="1:68" s="286" customFormat="1" ht="54" customHeight="1" x14ac:dyDescent="0.15">
      <c r="A333" s="522"/>
      <c r="B333" s="524"/>
      <c r="C333" s="525"/>
      <c r="D333" s="525"/>
      <c r="E333" s="59">
        <v>92022.278000000006</v>
      </c>
      <c r="F333" s="59">
        <v>92022.278000000006</v>
      </c>
      <c r="G333" s="59">
        <v>92022.278000000006</v>
      </c>
      <c r="H333" s="530"/>
      <c r="I333" s="532"/>
      <c r="J333" s="282"/>
      <c r="K333" s="127">
        <v>91634.967999999993</v>
      </c>
      <c r="L333" s="304">
        <v>123286.724</v>
      </c>
      <c r="M333" s="59">
        <f t="shared" si="391"/>
        <v>31651.756000000008</v>
      </c>
      <c r="N333" s="528"/>
      <c r="O333" s="534"/>
      <c r="P333" s="536"/>
      <c r="Q333" s="255" t="s">
        <v>1590</v>
      </c>
      <c r="R333" s="255" t="s">
        <v>34</v>
      </c>
      <c r="S333" s="256" t="s">
        <v>143</v>
      </c>
      <c r="T333" s="302" t="s">
        <v>232</v>
      </c>
      <c r="U333" s="538"/>
      <c r="V333" s="525"/>
      <c r="W333" s="540"/>
      <c r="X333" s="540"/>
      <c r="Y333" s="540"/>
      <c r="Z333" s="542"/>
      <c r="AA333" s="437"/>
      <c r="AB333" s="459"/>
      <c r="AC333" s="460"/>
      <c r="AD333" s="459"/>
      <c r="AE333" s="460"/>
      <c r="AF333" s="437"/>
      <c r="AG333" s="9" t="str">
        <f t="shared" si="399"/>
        <v>研究開発局エネルギー対策特別会計電源開発促進勘定</v>
      </c>
      <c r="AH333" s="15"/>
      <c r="AI333" s="46"/>
      <c r="AJ333" s="46"/>
      <c r="AK333" s="46"/>
      <c r="AL333" s="81"/>
      <c r="AM333" s="46"/>
      <c r="AN333" s="81"/>
      <c r="AO333" s="46"/>
      <c r="AP333" s="46"/>
      <c r="AQ333" s="46"/>
      <c r="AR333" s="46"/>
      <c r="AS333" s="46"/>
      <c r="AT333" s="46"/>
      <c r="AU333" s="46"/>
      <c r="AV333" s="46"/>
      <c r="AW333" s="46"/>
      <c r="AX333" s="173"/>
      <c r="AY333" s="10"/>
      <c r="AZ333" s="173"/>
      <c r="BA333" s="426"/>
      <c r="BB333" s="173" t="str">
        <f t="shared" si="381"/>
        <v/>
      </c>
      <c r="BC333" s="173"/>
      <c r="BD333" s="173" t="str">
        <f t="shared" si="369"/>
        <v/>
      </c>
      <c r="BE333" s="1"/>
      <c r="BF333" s="173">
        <v>1</v>
      </c>
      <c r="BG333" s="115" t="s">
        <v>571</v>
      </c>
      <c r="BH333" s="120"/>
      <c r="BI333" s="121"/>
      <c r="BJ333" s="61"/>
      <c r="BK333" s="120"/>
      <c r="BL333" s="3"/>
      <c r="BM333" s="479"/>
      <c r="BN333" s="480"/>
      <c r="BO333" s="3"/>
      <c r="BP333" s="3"/>
    </row>
    <row r="334" spans="1:68" s="274" customFormat="1" ht="90" customHeight="1" x14ac:dyDescent="0.15">
      <c r="A334" s="379">
        <v>258</v>
      </c>
      <c r="B334" s="226" t="s">
        <v>871</v>
      </c>
      <c r="C334" s="229" t="s">
        <v>852</v>
      </c>
      <c r="D334" s="228" t="s">
        <v>520</v>
      </c>
      <c r="E334" s="59">
        <v>3039.5119999999997</v>
      </c>
      <c r="F334" s="59">
        <v>10524</v>
      </c>
      <c r="G334" s="59">
        <v>10335.799999999999</v>
      </c>
      <c r="H334" s="59" t="s">
        <v>1083</v>
      </c>
      <c r="I334" s="279" t="s">
        <v>963</v>
      </c>
      <c r="J334" s="241" t="s">
        <v>1109</v>
      </c>
      <c r="K334" s="59">
        <f>2337.597+751.286</f>
        <v>3088.8830000000003</v>
      </c>
      <c r="L334" s="59">
        <v>1029.8230000000001</v>
      </c>
      <c r="M334" s="59">
        <f t="shared" ref="M334:M355" si="400">L334-K334</f>
        <v>-2059.0600000000004</v>
      </c>
      <c r="N334" s="62"/>
      <c r="O334" s="242" t="s">
        <v>960</v>
      </c>
      <c r="P334" s="405" t="s">
        <v>1086</v>
      </c>
      <c r="Q334" s="255"/>
      <c r="R334" s="255" t="s">
        <v>34</v>
      </c>
      <c r="S334" s="256" t="s">
        <v>295</v>
      </c>
      <c r="T334" s="257" t="s">
        <v>588</v>
      </c>
      <c r="U334" s="426">
        <v>269</v>
      </c>
      <c r="V334" s="258" t="str">
        <f t="shared" si="388"/>
        <v/>
      </c>
      <c r="W334" s="261"/>
      <c r="X334" s="227"/>
      <c r="Y334" s="227" t="s">
        <v>387</v>
      </c>
      <c r="Z334" s="260"/>
      <c r="AA334" s="437"/>
      <c r="AB334" s="435" t="s">
        <v>406</v>
      </c>
      <c r="AC334" s="436"/>
      <c r="AD334" s="435" t="s">
        <v>406</v>
      </c>
      <c r="AE334" s="436"/>
      <c r="AF334" s="437"/>
      <c r="AG334" s="9" t="str">
        <f t="shared" si="399"/>
        <v>研究開発局一般会計</v>
      </c>
      <c r="AH334" s="9" t="s">
        <v>717</v>
      </c>
      <c r="AI334" s="53" t="str">
        <f t="shared" ref="AI334:AI355" si="401">IF(OR(AJ334="○",AS334="○"),"○","－")</f>
        <v>－</v>
      </c>
      <c r="AJ334" s="53" t="str">
        <f t="shared" ref="AJ334:AJ355" si="402">IF(OR(AO334="○",AP334="○",AQ334="○",AT334="○",AV334="○"),"○","－")</f>
        <v>－</v>
      </c>
      <c r="AK334" s="53" t="str">
        <f t="shared" ref="AK334:AK355" si="403">IF(OR(AO334="○",AP334="○",AQ334="○"),"○","－")</f>
        <v>－</v>
      </c>
      <c r="AL334" s="81"/>
      <c r="AM334" s="46" t="str">
        <f t="shared" ref="AM334:AM355" si="404">IF(AB334="○","○","－")</f>
        <v>－</v>
      </c>
      <c r="AN334" s="81"/>
      <c r="AO334" s="46" t="str">
        <f t="shared" ref="AO334:AO355" si="405">IF(AY334=41730,"○","-")</f>
        <v>-</v>
      </c>
      <c r="AP334" s="46" t="str">
        <f t="shared" ref="AP334:AP355" si="406">IF(AZ334=42460,"○","-")</f>
        <v>-</v>
      </c>
      <c r="AQ334" s="46"/>
      <c r="AR334" s="46"/>
      <c r="AS334" s="46"/>
      <c r="AT334" s="46"/>
      <c r="AU334" s="46"/>
      <c r="AV334" s="46"/>
      <c r="AW334" s="46"/>
      <c r="AX334" s="173" t="s">
        <v>387</v>
      </c>
      <c r="AY334" s="10">
        <v>38626</v>
      </c>
      <c r="AZ334" s="173" t="s">
        <v>520</v>
      </c>
      <c r="BA334" s="426" t="str">
        <f t="shared" si="390"/>
        <v>未定</v>
      </c>
      <c r="BB334" s="173" t="str">
        <f t="shared" si="381"/>
        <v/>
      </c>
      <c r="BC334" s="173" t="str">
        <f t="shared" ref="BC334:BC356" si="407">IF(AND(AZ334="未定",AB334="○"),"○","")</f>
        <v/>
      </c>
      <c r="BD334" s="173" t="str">
        <f t="shared" si="369"/>
        <v/>
      </c>
      <c r="BE334" s="1"/>
      <c r="BF334" s="173">
        <v>1</v>
      </c>
      <c r="BG334" s="115" t="s">
        <v>571</v>
      </c>
      <c r="BH334" s="173"/>
      <c r="BI334" s="118"/>
      <c r="BJ334" s="61"/>
      <c r="BK334" s="173"/>
      <c r="BL334" s="3"/>
      <c r="BM334" s="105"/>
      <c r="BN334" s="111"/>
      <c r="BO334" s="3"/>
      <c r="BP334" s="3"/>
    </row>
    <row r="335" spans="1:68" s="274" customFormat="1" ht="54" customHeight="1" x14ac:dyDescent="0.15">
      <c r="A335" s="379">
        <v>259</v>
      </c>
      <c r="B335" s="226" t="s">
        <v>157</v>
      </c>
      <c r="C335" s="229" t="s">
        <v>825</v>
      </c>
      <c r="D335" s="228" t="s">
        <v>520</v>
      </c>
      <c r="E335" s="59">
        <v>89.896999999999991</v>
      </c>
      <c r="F335" s="59">
        <v>89.896999999999991</v>
      </c>
      <c r="G335" s="59">
        <v>89.896999999999991</v>
      </c>
      <c r="H335" s="59" t="s">
        <v>1083</v>
      </c>
      <c r="I335" s="238" t="s">
        <v>963</v>
      </c>
      <c r="J335" s="241" t="s">
        <v>1127</v>
      </c>
      <c r="K335" s="59">
        <v>108.157</v>
      </c>
      <c r="L335" s="59">
        <v>102.55800000000001</v>
      </c>
      <c r="M335" s="59">
        <f t="shared" ref="M335:M338" si="408">L335-K335</f>
        <v>-5.5989999999999895</v>
      </c>
      <c r="N335" s="62"/>
      <c r="O335" s="242" t="s">
        <v>960</v>
      </c>
      <c r="P335" s="153" t="s">
        <v>1140</v>
      </c>
      <c r="Q335" s="255"/>
      <c r="R335" s="255" t="s">
        <v>34</v>
      </c>
      <c r="S335" s="256" t="s">
        <v>295</v>
      </c>
      <c r="T335" s="257" t="s">
        <v>379</v>
      </c>
      <c r="U335" s="426">
        <v>270</v>
      </c>
      <c r="V335" s="258"/>
      <c r="W335" s="261" t="s">
        <v>693</v>
      </c>
      <c r="X335" s="227"/>
      <c r="Y335" s="227"/>
      <c r="Z335" s="260"/>
      <c r="AA335" s="437"/>
      <c r="AB335" s="435" t="s">
        <v>406</v>
      </c>
      <c r="AC335" s="436"/>
      <c r="AD335" s="435" t="s">
        <v>407</v>
      </c>
      <c r="AE335" s="436" t="s">
        <v>408</v>
      </c>
      <c r="AF335" s="437"/>
      <c r="AG335" s="9" t="str">
        <f t="shared" si="399"/>
        <v>研究開発局一般会計</v>
      </c>
      <c r="AH335" s="15"/>
      <c r="AI335" s="53" t="str">
        <f t="shared" ref="AI335:AI338" si="409">IF(OR(AJ335="○",AS335="○"),"○","－")</f>
        <v>－</v>
      </c>
      <c r="AJ335" s="53" t="str">
        <f t="shared" ref="AJ335:AJ338" si="410">IF(OR(AO335="○",AP335="○",AQ335="○",AT335="○",AV335="○"),"○","－")</f>
        <v>－</v>
      </c>
      <c r="AK335" s="53" t="str">
        <f t="shared" ref="AK335:AK338" si="411">IF(OR(AO335="○",AP335="○",AQ335="○"),"○","－")</f>
        <v>－</v>
      </c>
      <c r="AL335" s="81"/>
      <c r="AM335" s="46" t="str">
        <f t="shared" ref="AM335:AM338" si="412">IF(AB335="○","○","－")</f>
        <v>－</v>
      </c>
      <c r="AN335" s="81"/>
      <c r="AO335" s="46" t="str">
        <f t="shared" si="405"/>
        <v>-</v>
      </c>
      <c r="AP335" s="46" t="str">
        <f t="shared" si="406"/>
        <v>-</v>
      </c>
      <c r="AQ335" s="46"/>
      <c r="AR335" s="46"/>
      <c r="AS335" s="46"/>
      <c r="AT335" s="46"/>
      <c r="AU335" s="46"/>
      <c r="AV335" s="46"/>
      <c r="AW335" s="46"/>
      <c r="AX335" s="173" t="s">
        <v>387</v>
      </c>
      <c r="AY335" s="10">
        <v>24198</v>
      </c>
      <c r="AZ335" s="173" t="s">
        <v>520</v>
      </c>
      <c r="BA335" s="426" t="str">
        <f t="shared" ref="BA335:BA338" si="413">IF(AZ335="未定","未定",YEARFRAC(AY335,AZ335,3))</f>
        <v>未定</v>
      </c>
      <c r="BB335" s="173" t="str">
        <f>IF(AND(AZ335="未定",OR(V335="○",AB335="○",AD335="○")),"○","")</f>
        <v>○</v>
      </c>
      <c r="BC335" s="173" t="str">
        <f t="shared" ref="BC335:BC338" si="414">IF(AND(AZ335="未定",AB335="○"),"○","")</f>
        <v/>
      </c>
      <c r="BD335" s="173" t="str">
        <f>IF(AND(AZ335="未定",AD335="○"),"○","")</f>
        <v>○</v>
      </c>
      <c r="BE335" s="1"/>
      <c r="BF335" s="173">
        <v>1</v>
      </c>
      <c r="BG335" s="115" t="s">
        <v>571</v>
      </c>
      <c r="BH335" s="173"/>
      <c r="BI335" s="118"/>
      <c r="BJ335" s="61"/>
      <c r="BK335" s="173"/>
      <c r="BL335" s="3"/>
      <c r="BM335" s="105"/>
      <c r="BN335" s="153"/>
      <c r="BO335" s="3"/>
      <c r="BP335" s="3"/>
    </row>
    <row r="336" spans="1:68" s="274" customFormat="1" ht="54" customHeight="1" x14ac:dyDescent="0.15">
      <c r="A336" s="379">
        <v>260</v>
      </c>
      <c r="B336" s="226" t="s">
        <v>433</v>
      </c>
      <c r="C336" s="229" t="s">
        <v>793</v>
      </c>
      <c r="D336" s="228" t="s">
        <v>520</v>
      </c>
      <c r="E336" s="59">
        <v>146.5</v>
      </c>
      <c r="F336" s="59">
        <v>146.5</v>
      </c>
      <c r="G336" s="59">
        <v>146.5</v>
      </c>
      <c r="H336" s="175" t="s">
        <v>1048</v>
      </c>
      <c r="I336" s="238" t="s">
        <v>963</v>
      </c>
      <c r="J336" s="241" t="s">
        <v>1118</v>
      </c>
      <c r="K336" s="59">
        <v>267.12700000000001</v>
      </c>
      <c r="L336" s="59">
        <v>353.78399999999999</v>
      </c>
      <c r="M336" s="59">
        <f t="shared" si="408"/>
        <v>86.656999999999982</v>
      </c>
      <c r="N336" s="62"/>
      <c r="O336" s="242" t="s">
        <v>960</v>
      </c>
      <c r="P336" s="153" t="s">
        <v>1545</v>
      </c>
      <c r="Q336" s="255"/>
      <c r="R336" s="255" t="s">
        <v>34</v>
      </c>
      <c r="S336" s="256" t="s">
        <v>295</v>
      </c>
      <c r="T336" s="257" t="s">
        <v>379</v>
      </c>
      <c r="U336" s="413" t="s">
        <v>468</v>
      </c>
      <c r="V336" s="258" t="s">
        <v>407</v>
      </c>
      <c r="W336" s="261" t="s">
        <v>409</v>
      </c>
      <c r="X336" s="227"/>
      <c r="Y336" s="227" t="s">
        <v>407</v>
      </c>
      <c r="Z336" s="260"/>
      <c r="AA336" s="437"/>
      <c r="AB336" s="435" t="s">
        <v>406</v>
      </c>
      <c r="AC336" s="436"/>
      <c r="AD336" s="435" t="s">
        <v>406</v>
      </c>
      <c r="AE336" s="436"/>
      <c r="AF336" s="437"/>
      <c r="AG336" s="9" t="str">
        <f t="shared" si="399"/>
        <v>研究開発局一般会計</v>
      </c>
      <c r="AH336" s="15"/>
      <c r="AI336" s="53" t="str">
        <f t="shared" si="409"/>
        <v>○</v>
      </c>
      <c r="AJ336" s="53" t="str">
        <f t="shared" si="410"/>
        <v>○</v>
      </c>
      <c r="AK336" s="53" t="str">
        <f t="shared" si="411"/>
        <v>○</v>
      </c>
      <c r="AL336" s="81"/>
      <c r="AM336" s="46" t="str">
        <f t="shared" si="412"/>
        <v>－</v>
      </c>
      <c r="AN336" s="81"/>
      <c r="AO336" s="46" t="str">
        <f t="shared" si="405"/>
        <v>○</v>
      </c>
      <c r="AP336" s="46" t="str">
        <f t="shared" si="406"/>
        <v>-</v>
      </c>
      <c r="AQ336" s="46"/>
      <c r="AR336" s="46"/>
      <c r="AS336" s="46"/>
      <c r="AT336" s="46"/>
      <c r="AU336" s="46"/>
      <c r="AV336" s="46"/>
      <c r="AW336" s="46"/>
      <c r="AX336" s="173"/>
      <c r="AY336" s="10">
        <v>41730</v>
      </c>
      <c r="AZ336" s="173" t="s">
        <v>520</v>
      </c>
      <c r="BA336" s="426" t="str">
        <f t="shared" si="413"/>
        <v>未定</v>
      </c>
      <c r="BB336" s="173" t="str">
        <f t="shared" ref="BB336" si="415">IF(AND(AZ336="未定",OR(V336="○",AB336="○",AD336="○")),"○","")</f>
        <v>○</v>
      </c>
      <c r="BC336" s="173" t="str">
        <f t="shared" si="414"/>
        <v/>
      </c>
      <c r="BD336" s="173" t="str">
        <f t="shared" ref="BD336" si="416">IF(AND(AZ336="未定",AD336="○"),"○","")</f>
        <v/>
      </c>
      <c r="BE336" s="1"/>
      <c r="BF336" s="173">
        <v>1</v>
      </c>
      <c r="BG336" s="115" t="s">
        <v>895</v>
      </c>
      <c r="BH336" s="173"/>
      <c r="BI336" s="118"/>
      <c r="BJ336" s="61"/>
      <c r="BK336" s="173"/>
      <c r="BL336" s="3"/>
      <c r="BM336" s="105"/>
      <c r="BN336" s="153"/>
      <c r="BO336" s="3"/>
      <c r="BP336" s="3"/>
    </row>
    <row r="337" spans="1:68" s="274" customFormat="1" ht="54" customHeight="1" x14ac:dyDescent="0.15">
      <c r="A337" s="379">
        <v>261</v>
      </c>
      <c r="B337" s="226" t="s">
        <v>872</v>
      </c>
      <c r="C337" s="229" t="s">
        <v>947</v>
      </c>
      <c r="D337" s="228" t="s">
        <v>523</v>
      </c>
      <c r="E337" s="59">
        <v>507.92200000000003</v>
      </c>
      <c r="F337" s="59">
        <v>0</v>
      </c>
      <c r="G337" s="59">
        <v>0</v>
      </c>
      <c r="H337" s="59" t="s">
        <v>1083</v>
      </c>
      <c r="I337" s="238" t="s">
        <v>650</v>
      </c>
      <c r="J337" s="241" t="s">
        <v>1114</v>
      </c>
      <c r="K337" s="59">
        <v>0</v>
      </c>
      <c r="L337" s="59">
        <v>0</v>
      </c>
      <c r="M337" s="59">
        <f t="shared" si="408"/>
        <v>0</v>
      </c>
      <c r="N337" s="62"/>
      <c r="O337" s="242" t="s">
        <v>650</v>
      </c>
      <c r="P337" s="241" t="s">
        <v>1107</v>
      </c>
      <c r="Q337" s="255"/>
      <c r="R337" s="255" t="s">
        <v>46</v>
      </c>
      <c r="S337" s="256" t="s">
        <v>295</v>
      </c>
      <c r="T337" s="257" t="s">
        <v>379</v>
      </c>
      <c r="U337" s="413" t="s">
        <v>698</v>
      </c>
      <c r="V337" s="258"/>
      <c r="W337" s="261"/>
      <c r="X337" s="227"/>
      <c r="Y337" s="227" t="s">
        <v>407</v>
      </c>
      <c r="Z337" s="260"/>
      <c r="AA337" s="437"/>
      <c r="AB337" s="435" t="s">
        <v>406</v>
      </c>
      <c r="AC337" s="436"/>
      <c r="AD337" s="435" t="s">
        <v>406</v>
      </c>
      <c r="AE337" s="436"/>
      <c r="AF337" s="437"/>
      <c r="AG337" s="9" t="str">
        <f t="shared" si="399"/>
        <v>研究振興局一般会計</v>
      </c>
      <c r="AH337" s="15" t="s">
        <v>701</v>
      </c>
      <c r="AI337" s="53" t="str">
        <f t="shared" si="409"/>
        <v>－</v>
      </c>
      <c r="AJ337" s="53" t="str">
        <f t="shared" si="410"/>
        <v>－</v>
      </c>
      <c r="AK337" s="53" t="str">
        <f t="shared" si="411"/>
        <v>－</v>
      </c>
      <c r="AL337" s="81"/>
      <c r="AM337" s="46" t="str">
        <f t="shared" si="412"/>
        <v>－</v>
      </c>
      <c r="AN337" s="81"/>
      <c r="AO337" s="46" t="str">
        <f t="shared" si="405"/>
        <v>-</v>
      </c>
      <c r="AP337" s="46" t="str">
        <f t="shared" si="406"/>
        <v>-</v>
      </c>
      <c r="AQ337" s="46"/>
      <c r="AR337" s="46"/>
      <c r="AS337" s="46"/>
      <c r="AT337" s="46"/>
      <c r="AU337" s="46"/>
      <c r="AV337" s="46"/>
      <c r="AW337" s="46"/>
      <c r="AX337" s="173"/>
      <c r="AY337" s="10"/>
      <c r="AZ337" s="173"/>
      <c r="BA337" s="426">
        <f t="shared" si="413"/>
        <v>0</v>
      </c>
      <c r="BB337" s="173" t="str">
        <f t="shared" si="381"/>
        <v/>
      </c>
      <c r="BC337" s="173" t="str">
        <f t="shared" si="414"/>
        <v/>
      </c>
      <c r="BD337" s="173" t="str">
        <f t="shared" si="369"/>
        <v/>
      </c>
      <c r="BE337" s="1"/>
      <c r="BF337" s="173">
        <v>1</v>
      </c>
      <c r="BG337" s="115" t="s">
        <v>571</v>
      </c>
      <c r="BH337" s="173"/>
      <c r="BI337" s="118"/>
      <c r="BJ337" s="61"/>
      <c r="BK337" s="173"/>
      <c r="BL337" s="1"/>
      <c r="BM337" s="105"/>
      <c r="BN337" s="153"/>
      <c r="BO337" s="1"/>
      <c r="BP337" s="1"/>
    </row>
    <row r="338" spans="1:68" s="274" customFormat="1" ht="54" customHeight="1" x14ac:dyDescent="0.15">
      <c r="A338" s="379">
        <v>262</v>
      </c>
      <c r="B338" s="226" t="s">
        <v>896</v>
      </c>
      <c r="C338" s="229" t="s">
        <v>894</v>
      </c>
      <c r="D338" s="228" t="s">
        <v>523</v>
      </c>
      <c r="E338" s="59">
        <v>1501.0630000000001</v>
      </c>
      <c r="F338" s="59">
        <v>0</v>
      </c>
      <c r="G338" s="59">
        <v>0</v>
      </c>
      <c r="H338" s="175" t="s">
        <v>1044</v>
      </c>
      <c r="I338" s="238" t="s">
        <v>963</v>
      </c>
      <c r="J338" s="241" t="s">
        <v>1114</v>
      </c>
      <c r="K338" s="59">
        <v>0</v>
      </c>
      <c r="L338" s="59">
        <v>1980</v>
      </c>
      <c r="M338" s="59">
        <f t="shared" si="408"/>
        <v>1980</v>
      </c>
      <c r="N338" s="62"/>
      <c r="O338" s="242" t="s">
        <v>960</v>
      </c>
      <c r="P338" s="153" t="s">
        <v>1141</v>
      </c>
      <c r="Q338" s="255"/>
      <c r="R338" s="255" t="s">
        <v>34</v>
      </c>
      <c r="S338" s="256" t="s">
        <v>295</v>
      </c>
      <c r="T338" s="257" t="s">
        <v>379</v>
      </c>
      <c r="U338" s="413" t="s">
        <v>698</v>
      </c>
      <c r="V338" s="258" t="s">
        <v>407</v>
      </c>
      <c r="W338" s="261" t="s">
        <v>409</v>
      </c>
      <c r="X338" s="227"/>
      <c r="Y338" s="227" t="s">
        <v>897</v>
      </c>
      <c r="Z338" s="260"/>
      <c r="AA338" s="437"/>
      <c r="AB338" s="435" t="s">
        <v>406</v>
      </c>
      <c r="AC338" s="436"/>
      <c r="AD338" s="435" t="s">
        <v>406</v>
      </c>
      <c r="AE338" s="436"/>
      <c r="AF338" s="437"/>
      <c r="AG338" s="9" t="str">
        <f t="shared" si="399"/>
        <v>研究開発局一般会計</v>
      </c>
      <c r="AH338" s="15" t="s">
        <v>701</v>
      </c>
      <c r="AI338" s="53" t="str">
        <f t="shared" si="409"/>
        <v>－</v>
      </c>
      <c r="AJ338" s="53" t="str">
        <f t="shared" si="410"/>
        <v>－</v>
      </c>
      <c r="AK338" s="53" t="str">
        <f t="shared" si="411"/>
        <v>－</v>
      </c>
      <c r="AL338" s="81"/>
      <c r="AM338" s="46" t="str">
        <f t="shared" si="412"/>
        <v>－</v>
      </c>
      <c r="AN338" s="81"/>
      <c r="AO338" s="46" t="str">
        <f t="shared" si="405"/>
        <v>-</v>
      </c>
      <c r="AP338" s="46" t="str">
        <f t="shared" si="406"/>
        <v>-</v>
      </c>
      <c r="AQ338" s="46"/>
      <c r="AR338" s="46"/>
      <c r="AS338" s="46"/>
      <c r="AT338" s="46"/>
      <c r="AU338" s="46"/>
      <c r="AV338" s="46"/>
      <c r="AW338" s="46"/>
      <c r="AX338" s="173"/>
      <c r="AY338" s="511">
        <v>42044</v>
      </c>
      <c r="AZ338" s="154" t="s">
        <v>898</v>
      </c>
      <c r="BA338" s="159" t="str">
        <f t="shared" si="413"/>
        <v>未定</v>
      </c>
      <c r="BB338" s="154" t="str">
        <f t="shared" si="381"/>
        <v>○</v>
      </c>
      <c r="BC338" s="173" t="str">
        <f t="shared" si="414"/>
        <v/>
      </c>
      <c r="BD338" s="173" t="str">
        <f t="shared" si="369"/>
        <v/>
      </c>
      <c r="BE338" s="1"/>
      <c r="BF338" s="173">
        <v>1</v>
      </c>
      <c r="BG338" s="115" t="s">
        <v>899</v>
      </c>
      <c r="BH338" s="173"/>
      <c r="BI338" s="118"/>
      <c r="BJ338" s="61"/>
      <c r="BK338" s="173"/>
      <c r="BL338" s="3"/>
      <c r="BM338" s="105"/>
      <c r="BN338" s="153"/>
      <c r="BO338" s="3"/>
      <c r="BP338" s="3"/>
    </row>
    <row r="339" spans="1:68" s="286" customFormat="1" ht="81" customHeight="1" x14ac:dyDescent="0.15">
      <c r="A339" s="379">
        <v>263</v>
      </c>
      <c r="B339" s="226" t="s">
        <v>399</v>
      </c>
      <c r="C339" s="229" t="s">
        <v>826</v>
      </c>
      <c r="D339" s="228" t="s">
        <v>520</v>
      </c>
      <c r="E339" s="59">
        <v>211.08</v>
      </c>
      <c r="F339" s="59">
        <v>211.08</v>
      </c>
      <c r="G339" s="59">
        <v>203</v>
      </c>
      <c r="H339" s="59" t="s">
        <v>1083</v>
      </c>
      <c r="I339" s="238" t="s">
        <v>963</v>
      </c>
      <c r="J339" s="241" t="s">
        <v>1109</v>
      </c>
      <c r="K339" s="127">
        <v>210.417</v>
      </c>
      <c r="L339" s="304">
        <v>209.27699999999999</v>
      </c>
      <c r="M339" s="59">
        <f t="shared" si="400"/>
        <v>-1.1400000000000148</v>
      </c>
      <c r="N339" s="59">
        <v>-1.1399999999999999</v>
      </c>
      <c r="O339" s="242" t="s">
        <v>961</v>
      </c>
      <c r="P339" s="153" t="s">
        <v>1145</v>
      </c>
      <c r="Q339" s="255"/>
      <c r="R339" s="255" t="s">
        <v>72</v>
      </c>
      <c r="S339" s="256" t="s">
        <v>143</v>
      </c>
      <c r="T339" s="257" t="s">
        <v>257</v>
      </c>
      <c r="U339" s="426">
        <v>272</v>
      </c>
      <c r="V339" s="258" t="str">
        <f t="shared" si="388"/>
        <v/>
      </c>
      <c r="W339" s="261"/>
      <c r="X339" s="227"/>
      <c r="Y339" s="227"/>
      <c r="Z339" s="260"/>
      <c r="AA339" s="437"/>
      <c r="AB339" s="435" t="s">
        <v>406</v>
      </c>
      <c r="AC339" s="436"/>
      <c r="AD339" s="435" t="s">
        <v>406</v>
      </c>
      <c r="AE339" s="436"/>
      <c r="AF339" s="437"/>
      <c r="AG339" s="9" t="str">
        <f t="shared" si="399"/>
        <v>研究開発局エネルギー対策特別会計電源開発促進勘定</v>
      </c>
      <c r="AH339" s="15"/>
      <c r="AI339" s="53" t="str">
        <f t="shared" si="401"/>
        <v>－</v>
      </c>
      <c r="AJ339" s="53" t="str">
        <f t="shared" si="402"/>
        <v>－</v>
      </c>
      <c r="AK339" s="53" t="str">
        <f t="shared" si="403"/>
        <v>－</v>
      </c>
      <c r="AL339" s="81"/>
      <c r="AM339" s="46" t="str">
        <f t="shared" si="404"/>
        <v>－</v>
      </c>
      <c r="AN339" s="81"/>
      <c r="AO339" s="46" t="str">
        <f t="shared" si="405"/>
        <v>-</v>
      </c>
      <c r="AP339" s="46" t="str">
        <f t="shared" si="406"/>
        <v>-</v>
      </c>
      <c r="AQ339" s="46"/>
      <c r="AR339" s="46"/>
      <c r="AS339" s="46"/>
      <c r="AT339" s="46"/>
      <c r="AU339" s="46"/>
      <c r="AV339" s="46"/>
      <c r="AW339" s="46"/>
      <c r="AX339" s="173" t="s">
        <v>387</v>
      </c>
      <c r="AY339" s="10">
        <v>34790</v>
      </c>
      <c r="AZ339" s="173" t="s">
        <v>520</v>
      </c>
      <c r="BA339" s="426" t="str">
        <f t="shared" si="390"/>
        <v>未定</v>
      </c>
      <c r="BB339" s="173" t="str">
        <f t="shared" si="381"/>
        <v/>
      </c>
      <c r="BC339" s="173" t="str">
        <f t="shared" si="407"/>
        <v/>
      </c>
      <c r="BD339" s="173" t="str">
        <f t="shared" si="369"/>
        <v/>
      </c>
      <c r="BE339" s="1"/>
      <c r="BF339" s="173">
        <v>1</v>
      </c>
      <c r="BG339" s="115" t="s">
        <v>571</v>
      </c>
      <c r="BH339" s="173"/>
      <c r="BI339" s="118"/>
      <c r="BJ339" s="61"/>
      <c r="BK339" s="173"/>
      <c r="BL339" s="3"/>
      <c r="BM339" s="105"/>
      <c r="BN339" s="153"/>
      <c r="BO339" s="3"/>
      <c r="BP339" s="3"/>
    </row>
    <row r="340" spans="1:68" s="303" customFormat="1" ht="81" customHeight="1" x14ac:dyDescent="0.15">
      <c r="A340" s="379">
        <v>264</v>
      </c>
      <c r="B340" s="226" t="s">
        <v>1494</v>
      </c>
      <c r="C340" s="229" t="s">
        <v>827</v>
      </c>
      <c r="D340" s="228" t="s">
        <v>520</v>
      </c>
      <c r="E340" s="59">
        <v>74.180999999999997</v>
      </c>
      <c r="F340" s="59">
        <v>74.180999999999997</v>
      </c>
      <c r="G340" s="59">
        <v>67</v>
      </c>
      <c r="H340" s="59" t="s">
        <v>1083</v>
      </c>
      <c r="I340" s="238" t="s">
        <v>963</v>
      </c>
      <c r="J340" s="241" t="s">
        <v>1146</v>
      </c>
      <c r="K340" s="127">
        <v>74.180999999999997</v>
      </c>
      <c r="L340" s="304">
        <v>71.069999999999993</v>
      </c>
      <c r="M340" s="59">
        <f t="shared" si="400"/>
        <v>-3.1110000000000042</v>
      </c>
      <c r="N340" s="62">
        <v>-3.1110000000000002</v>
      </c>
      <c r="O340" s="242" t="s">
        <v>961</v>
      </c>
      <c r="P340" s="153" t="s">
        <v>1147</v>
      </c>
      <c r="Q340" s="255"/>
      <c r="R340" s="255" t="s">
        <v>72</v>
      </c>
      <c r="S340" s="256" t="s">
        <v>143</v>
      </c>
      <c r="T340" s="257" t="s">
        <v>257</v>
      </c>
      <c r="U340" s="426">
        <v>273</v>
      </c>
      <c r="V340" s="258"/>
      <c r="W340" s="261" t="s">
        <v>693</v>
      </c>
      <c r="X340" s="227"/>
      <c r="Y340" s="227"/>
      <c r="Z340" s="260"/>
      <c r="AA340" s="437"/>
      <c r="AB340" s="157" t="s">
        <v>406</v>
      </c>
      <c r="AC340" s="158"/>
      <c r="AD340" s="157" t="s">
        <v>407</v>
      </c>
      <c r="AE340" s="158" t="s">
        <v>408</v>
      </c>
      <c r="AF340" s="437"/>
      <c r="AG340" s="9" t="str">
        <f t="shared" si="399"/>
        <v>研究開発局エネルギー対策特別会計電源開発促進勘定</v>
      </c>
      <c r="AH340" s="15"/>
      <c r="AI340" s="53" t="str">
        <f t="shared" si="401"/>
        <v>－</v>
      </c>
      <c r="AJ340" s="53" t="str">
        <f t="shared" si="402"/>
        <v>－</v>
      </c>
      <c r="AK340" s="53" t="str">
        <f t="shared" si="403"/>
        <v>－</v>
      </c>
      <c r="AL340" s="81"/>
      <c r="AM340" s="46" t="str">
        <f t="shared" si="404"/>
        <v>－</v>
      </c>
      <c r="AN340" s="81"/>
      <c r="AO340" s="46" t="str">
        <f t="shared" si="405"/>
        <v>-</v>
      </c>
      <c r="AP340" s="165" t="str">
        <f t="shared" si="406"/>
        <v>-</v>
      </c>
      <c r="AQ340" s="165"/>
      <c r="AR340" s="46"/>
      <c r="AS340" s="46"/>
      <c r="AT340" s="46"/>
      <c r="AU340" s="46"/>
      <c r="AV340" s="46"/>
      <c r="AW340" s="46"/>
      <c r="AX340" s="154" t="s">
        <v>387</v>
      </c>
      <c r="AY340" s="511">
        <v>30042</v>
      </c>
      <c r="AZ340" s="154" t="s">
        <v>520</v>
      </c>
      <c r="BA340" s="159" t="str">
        <f t="shared" si="390"/>
        <v>未定</v>
      </c>
      <c r="BB340" s="173" t="str">
        <f t="shared" si="381"/>
        <v>○</v>
      </c>
      <c r="BC340" s="173" t="str">
        <f t="shared" si="407"/>
        <v/>
      </c>
      <c r="BD340" s="173" t="str">
        <f t="shared" si="369"/>
        <v>○</v>
      </c>
      <c r="BE340" s="1"/>
      <c r="BF340" s="173">
        <v>1</v>
      </c>
      <c r="BG340" s="115" t="s">
        <v>571</v>
      </c>
      <c r="BH340" s="173"/>
      <c r="BI340" s="118"/>
      <c r="BJ340" s="61"/>
      <c r="BK340" s="173"/>
      <c r="BL340" s="3"/>
      <c r="BM340" s="105"/>
      <c r="BN340" s="153"/>
      <c r="BO340" s="6"/>
      <c r="BP340" s="6"/>
    </row>
    <row r="341" spans="1:68" s="286" customFormat="1" ht="81" customHeight="1" x14ac:dyDescent="0.15">
      <c r="A341" s="379">
        <v>265</v>
      </c>
      <c r="B341" s="226" t="s">
        <v>1495</v>
      </c>
      <c r="C341" s="229" t="s">
        <v>812</v>
      </c>
      <c r="D341" s="228" t="s">
        <v>520</v>
      </c>
      <c r="E341" s="59">
        <v>109.65</v>
      </c>
      <c r="F341" s="59">
        <v>109.65</v>
      </c>
      <c r="G341" s="59">
        <v>109.65</v>
      </c>
      <c r="H341" s="59" t="s">
        <v>1083</v>
      </c>
      <c r="I341" s="238" t="s">
        <v>963</v>
      </c>
      <c r="J341" s="241" t="s">
        <v>1146</v>
      </c>
      <c r="K341" s="127">
        <v>109.4</v>
      </c>
      <c r="L341" s="304">
        <v>124.3</v>
      </c>
      <c r="M341" s="59">
        <f t="shared" si="400"/>
        <v>14.899999999999991</v>
      </c>
      <c r="N341" s="62"/>
      <c r="O341" s="242" t="s">
        <v>960</v>
      </c>
      <c r="P341" s="153" t="s">
        <v>1148</v>
      </c>
      <c r="Q341" s="255"/>
      <c r="R341" s="255" t="s">
        <v>72</v>
      </c>
      <c r="S341" s="256" t="s">
        <v>143</v>
      </c>
      <c r="T341" s="257" t="s">
        <v>257</v>
      </c>
      <c r="U341" s="426">
        <v>275</v>
      </c>
      <c r="V341" s="258"/>
      <c r="W341" s="261" t="s">
        <v>693</v>
      </c>
      <c r="X341" s="227"/>
      <c r="Y341" s="227" t="s">
        <v>387</v>
      </c>
      <c r="Z341" s="260"/>
      <c r="AA341" s="437"/>
      <c r="AB341" s="435" t="s">
        <v>406</v>
      </c>
      <c r="AC341" s="436"/>
      <c r="AD341" s="435" t="s">
        <v>407</v>
      </c>
      <c r="AE341" s="436" t="s">
        <v>408</v>
      </c>
      <c r="AF341" s="437"/>
      <c r="AG341" s="9" t="str">
        <f t="shared" si="399"/>
        <v>研究開発局エネルギー対策特別会計電源開発促進勘定</v>
      </c>
      <c r="AH341" s="15"/>
      <c r="AI341" s="53" t="str">
        <f t="shared" si="401"/>
        <v>－</v>
      </c>
      <c r="AJ341" s="53" t="str">
        <f t="shared" si="402"/>
        <v>－</v>
      </c>
      <c r="AK341" s="53" t="str">
        <f t="shared" si="403"/>
        <v>－</v>
      </c>
      <c r="AL341" s="81"/>
      <c r="AM341" s="46" t="str">
        <f t="shared" si="404"/>
        <v>－</v>
      </c>
      <c r="AN341" s="81"/>
      <c r="AO341" s="46" t="str">
        <f t="shared" si="405"/>
        <v>-</v>
      </c>
      <c r="AP341" s="46" t="str">
        <f t="shared" si="406"/>
        <v>-</v>
      </c>
      <c r="AQ341" s="46"/>
      <c r="AR341" s="46"/>
      <c r="AS341" s="46"/>
      <c r="AT341" s="46"/>
      <c r="AU341" s="46"/>
      <c r="AV341" s="46"/>
      <c r="AW341" s="46"/>
      <c r="AX341" s="173" t="s">
        <v>387</v>
      </c>
      <c r="AY341" s="10">
        <v>33695</v>
      </c>
      <c r="AZ341" s="173" t="s">
        <v>520</v>
      </c>
      <c r="BA341" s="426" t="str">
        <f t="shared" si="390"/>
        <v>未定</v>
      </c>
      <c r="BB341" s="173" t="str">
        <f t="shared" si="381"/>
        <v>○</v>
      </c>
      <c r="BC341" s="173" t="str">
        <f t="shared" si="407"/>
        <v/>
      </c>
      <c r="BD341" s="173" t="str">
        <f t="shared" si="369"/>
        <v>○</v>
      </c>
      <c r="BE341" s="1"/>
      <c r="BF341" s="173">
        <v>1</v>
      </c>
      <c r="BG341" s="115" t="s">
        <v>571</v>
      </c>
      <c r="BH341" s="173"/>
      <c r="BI341" s="118"/>
      <c r="BJ341" s="61"/>
      <c r="BK341" s="173"/>
      <c r="BL341" s="3"/>
      <c r="BM341" s="105"/>
      <c r="BN341" s="153"/>
      <c r="BO341" s="3"/>
      <c r="BP341" s="3"/>
    </row>
    <row r="342" spans="1:68" s="286" customFormat="1" ht="81" customHeight="1" x14ac:dyDescent="0.15">
      <c r="A342" s="379">
        <v>266</v>
      </c>
      <c r="B342" s="226" t="s">
        <v>937</v>
      </c>
      <c r="C342" s="229" t="s">
        <v>812</v>
      </c>
      <c r="D342" s="228" t="s">
        <v>520</v>
      </c>
      <c r="E342" s="59">
        <v>1830</v>
      </c>
      <c r="F342" s="59">
        <v>1830</v>
      </c>
      <c r="G342" s="59">
        <v>1810</v>
      </c>
      <c r="H342" s="59" t="s">
        <v>1083</v>
      </c>
      <c r="I342" s="238" t="s">
        <v>963</v>
      </c>
      <c r="J342" s="241" t="s">
        <v>1146</v>
      </c>
      <c r="K342" s="127">
        <v>1830</v>
      </c>
      <c r="L342" s="304">
        <v>1830.133</v>
      </c>
      <c r="M342" s="59">
        <f t="shared" si="400"/>
        <v>0.1330000000000382</v>
      </c>
      <c r="N342" s="62"/>
      <c r="O342" s="242" t="s">
        <v>960</v>
      </c>
      <c r="P342" s="153" t="s">
        <v>1148</v>
      </c>
      <c r="Q342" s="255"/>
      <c r="R342" s="255" t="s">
        <v>72</v>
      </c>
      <c r="S342" s="256" t="s">
        <v>143</v>
      </c>
      <c r="T342" s="257" t="s">
        <v>257</v>
      </c>
      <c r="U342" s="426">
        <v>276</v>
      </c>
      <c r="V342" s="258" t="str">
        <f t="shared" si="388"/>
        <v/>
      </c>
      <c r="W342" s="261"/>
      <c r="X342" s="227"/>
      <c r="Y342" s="227" t="s">
        <v>387</v>
      </c>
      <c r="Z342" s="260"/>
      <c r="AA342" s="437"/>
      <c r="AB342" s="435" t="s">
        <v>406</v>
      </c>
      <c r="AC342" s="436"/>
      <c r="AD342" s="435" t="s">
        <v>406</v>
      </c>
      <c r="AE342" s="436"/>
      <c r="AF342" s="437"/>
      <c r="AG342" s="9" t="str">
        <f t="shared" si="399"/>
        <v>研究開発局エネルギー対策特別会計電源開発促進勘定</v>
      </c>
      <c r="AH342" s="15"/>
      <c r="AI342" s="53" t="str">
        <f t="shared" si="401"/>
        <v>－</v>
      </c>
      <c r="AJ342" s="53" t="str">
        <f t="shared" si="402"/>
        <v>－</v>
      </c>
      <c r="AK342" s="53" t="str">
        <f t="shared" si="403"/>
        <v>－</v>
      </c>
      <c r="AL342" s="81"/>
      <c r="AM342" s="46" t="str">
        <f t="shared" si="404"/>
        <v>－</v>
      </c>
      <c r="AN342" s="81"/>
      <c r="AO342" s="46" t="str">
        <f t="shared" si="405"/>
        <v>-</v>
      </c>
      <c r="AP342" s="46" t="str">
        <f t="shared" si="406"/>
        <v>-</v>
      </c>
      <c r="AQ342" s="46"/>
      <c r="AR342" s="46"/>
      <c r="AS342" s="46"/>
      <c r="AT342" s="46"/>
      <c r="AU342" s="46"/>
      <c r="AV342" s="46"/>
      <c r="AW342" s="46"/>
      <c r="AX342" s="173" t="s">
        <v>387</v>
      </c>
      <c r="AY342" s="10">
        <v>33695</v>
      </c>
      <c r="AZ342" s="173" t="s">
        <v>520</v>
      </c>
      <c r="BA342" s="426" t="str">
        <f t="shared" si="390"/>
        <v>未定</v>
      </c>
      <c r="BB342" s="173" t="str">
        <f t="shared" si="381"/>
        <v/>
      </c>
      <c r="BC342" s="173" t="str">
        <f t="shared" si="407"/>
        <v/>
      </c>
      <c r="BD342" s="173" t="str">
        <f t="shared" si="369"/>
        <v/>
      </c>
      <c r="BE342" s="1"/>
      <c r="BF342" s="173">
        <v>1</v>
      </c>
      <c r="BG342" s="115" t="s">
        <v>571</v>
      </c>
      <c r="BH342" s="173"/>
      <c r="BI342" s="118"/>
      <c r="BJ342" s="61"/>
      <c r="BK342" s="173"/>
      <c r="BL342" s="3"/>
      <c r="BM342" s="105"/>
      <c r="BN342" s="153"/>
      <c r="BO342" s="3"/>
      <c r="BP342" s="3"/>
    </row>
    <row r="343" spans="1:68" s="286" customFormat="1" ht="81" customHeight="1" x14ac:dyDescent="0.15">
      <c r="A343" s="379">
        <v>267</v>
      </c>
      <c r="B343" s="226" t="s">
        <v>415</v>
      </c>
      <c r="C343" s="229" t="s">
        <v>828</v>
      </c>
      <c r="D343" s="228" t="s">
        <v>520</v>
      </c>
      <c r="E343" s="59">
        <v>104.938</v>
      </c>
      <c r="F343" s="59">
        <v>104.938</v>
      </c>
      <c r="G343" s="59">
        <v>86</v>
      </c>
      <c r="H343" s="59" t="s">
        <v>1083</v>
      </c>
      <c r="I343" s="238" t="s">
        <v>963</v>
      </c>
      <c r="J343" s="241" t="s">
        <v>1146</v>
      </c>
      <c r="K343" s="127">
        <v>94.93</v>
      </c>
      <c r="L343" s="304">
        <v>94.911000000000001</v>
      </c>
      <c r="M343" s="59">
        <f t="shared" si="400"/>
        <v>-1.9000000000005457E-2</v>
      </c>
      <c r="N343" s="62"/>
      <c r="O343" s="242" t="s">
        <v>960</v>
      </c>
      <c r="P343" s="153" t="s">
        <v>1149</v>
      </c>
      <c r="Q343" s="255"/>
      <c r="R343" s="255" t="s">
        <v>72</v>
      </c>
      <c r="S343" s="256" t="s">
        <v>143</v>
      </c>
      <c r="T343" s="257" t="s">
        <v>257</v>
      </c>
      <c r="U343" s="426">
        <v>277</v>
      </c>
      <c r="V343" s="258" t="str">
        <f t="shared" si="388"/>
        <v/>
      </c>
      <c r="W343" s="261"/>
      <c r="X343" s="227"/>
      <c r="Y343" s="227" t="s">
        <v>387</v>
      </c>
      <c r="Z343" s="260"/>
      <c r="AA343" s="437"/>
      <c r="AB343" s="435" t="s">
        <v>406</v>
      </c>
      <c r="AC343" s="436"/>
      <c r="AD343" s="435" t="s">
        <v>406</v>
      </c>
      <c r="AE343" s="436"/>
      <c r="AF343" s="437"/>
      <c r="AG343" s="9" t="str">
        <f t="shared" si="399"/>
        <v>研究開発局エネルギー対策特別会計電源開発促進勘定</v>
      </c>
      <c r="AH343" s="15"/>
      <c r="AI343" s="53" t="str">
        <f t="shared" si="401"/>
        <v>－</v>
      </c>
      <c r="AJ343" s="53" t="str">
        <f t="shared" si="402"/>
        <v>－</v>
      </c>
      <c r="AK343" s="53" t="str">
        <f t="shared" si="403"/>
        <v>－</v>
      </c>
      <c r="AL343" s="81"/>
      <c r="AM343" s="46" t="str">
        <f t="shared" si="404"/>
        <v>－</v>
      </c>
      <c r="AN343" s="81"/>
      <c r="AO343" s="46" t="str">
        <f t="shared" si="405"/>
        <v>-</v>
      </c>
      <c r="AP343" s="46" t="str">
        <f t="shared" si="406"/>
        <v>-</v>
      </c>
      <c r="AQ343" s="46"/>
      <c r="AR343" s="46"/>
      <c r="AS343" s="46"/>
      <c r="AT343" s="46"/>
      <c r="AU343" s="46"/>
      <c r="AV343" s="46"/>
      <c r="AW343" s="46"/>
      <c r="AX343" s="173" t="s">
        <v>387</v>
      </c>
      <c r="AY343" s="10">
        <v>34425</v>
      </c>
      <c r="AZ343" s="173" t="s">
        <v>520</v>
      </c>
      <c r="BA343" s="426" t="str">
        <f t="shared" si="390"/>
        <v>未定</v>
      </c>
      <c r="BB343" s="173" t="str">
        <f t="shared" si="381"/>
        <v/>
      </c>
      <c r="BC343" s="173" t="str">
        <f t="shared" si="407"/>
        <v/>
      </c>
      <c r="BD343" s="173" t="str">
        <f t="shared" si="369"/>
        <v/>
      </c>
      <c r="BE343" s="1"/>
      <c r="BF343" s="173">
        <v>1</v>
      </c>
      <c r="BG343" s="115" t="s">
        <v>571</v>
      </c>
      <c r="BH343" s="173"/>
      <c r="BI343" s="118"/>
      <c r="BJ343" s="61"/>
      <c r="BK343" s="173"/>
      <c r="BL343" s="3"/>
      <c r="BM343" s="105"/>
      <c r="BN343" s="153"/>
      <c r="BO343" s="3"/>
      <c r="BP343" s="3"/>
    </row>
    <row r="344" spans="1:68" s="274" customFormat="1" ht="81" customHeight="1" x14ac:dyDescent="0.15">
      <c r="A344" s="379">
        <v>268</v>
      </c>
      <c r="B344" s="226" t="s">
        <v>1631</v>
      </c>
      <c r="C344" s="229" t="s">
        <v>829</v>
      </c>
      <c r="D344" s="228" t="s">
        <v>520</v>
      </c>
      <c r="E344" s="59">
        <v>7301.2209999999995</v>
      </c>
      <c r="F344" s="59">
        <v>7301.2209999999995</v>
      </c>
      <c r="G344" s="59">
        <v>7004</v>
      </c>
      <c r="H344" s="59" t="s">
        <v>1083</v>
      </c>
      <c r="I344" s="238" t="s">
        <v>963</v>
      </c>
      <c r="J344" s="241" t="s">
        <v>1146</v>
      </c>
      <c r="K344" s="127">
        <f>7236.54+1.843</f>
        <v>7238.3829999999998</v>
      </c>
      <c r="L344" s="304">
        <v>7439.9</v>
      </c>
      <c r="M344" s="59">
        <f t="shared" si="400"/>
        <v>201.51699999999983</v>
      </c>
      <c r="N344" s="62"/>
      <c r="O344" s="242" t="s">
        <v>960</v>
      </c>
      <c r="P344" s="153" t="s">
        <v>1150</v>
      </c>
      <c r="Q344" s="255"/>
      <c r="R344" s="255" t="s">
        <v>72</v>
      </c>
      <c r="S344" s="256" t="s">
        <v>143</v>
      </c>
      <c r="T344" s="257" t="s">
        <v>257</v>
      </c>
      <c r="U344" s="413" t="s">
        <v>900</v>
      </c>
      <c r="V344" s="258" t="str">
        <f t="shared" si="388"/>
        <v/>
      </c>
      <c r="W344" s="261" t="s">
        <v>603</v>
      </c>
      <c r="X344" s="227"/>
      <c r="Y344" s="227" t="s">
        <v>901</v>
      </c>
      <c r="Z344" s="260"/>
      <c r="AA344" s="437"/>
      <c r="AB344" s="435" t="s">
        <v>407</v>
      </c>
      <c r="AC344" s="436" t="s">
        <v>408</v>
      </c>
      <c r="AD344" s="435"/>
      <c r="AE344" s="436"/>
      <c r="AF344" s="437"/>
      <c r="AG344" s="9" t="str">
        <f t="shared" si="399"/>
        <v>研究開発局エネルギー対策特別会計電源開発促進勘定</v>
      </c>
      <c r="AH344" s="15"/>
      <c r="AI344" s="53" t="str">
        <f t="shared" si="401"/>
        <v>－</v>
      </c>
      <c r="AJ344" s="53" t="str">
        <f t="shared" si="402"/>
        <v>－</v>
      </c>
      <c r="AK344" s="53" t="str">
        <f t="shared" si="403"/>
        <v>－</v>
      </c>
      <c r="AL344" s="81"/>
      <c r="AM344" s="46" t="str">
        <f t="shared" si="404"/>
        <v>○</v>
      </c>
      <c r="AN344" s="81"/>
      <c r="AO344" s="46" t="str">
        <f t="shared" si="405"/>
        <v>-</v>
      </c>
      <c r="AP344" s="46" t="str">
        <f t="shared" si="406"/>
        <v>-</v>
      </c>
      <c r="AQ344" s="46"/>
      <c r="AR344" s="46"/>
      <c r="AS344" s="46"/>
      <c r="AT344" s="46"/>
      <c r="AU344" s="46"/>
      <c r="AV344" s="46"/>
      <c r="AW344" s="46"/>
      <c r="AX344" s="173" t="s">
        <v>901</v>
      </c>
      <c r="AY344" s="10">
        <v>27120</v>
      </c>
      <c r="AZ344" s="173" t="s">
        <v>520</v>
      </c>
      <c r="BA344" s="426" t="str">
        <f t="shared" si="390"/>
        <v>未定</v>
      </c>
      <c r="BB344" s="173" t="str">
        <f t="shared" si="381"/>
        <v>○</v>
      </c>
      <c r="BC344" s="173" t="str">
        <f t="shared" si="407"/>
        <v>○</v>
      </c>
      <c r="BD344" s="173" t="str">
        <f t="shared" si="369"/>
        <v/>
      </c>
      <c r="BE344" s="1"/>
      <c r="BF344" s="173">
        <v>1</v>
      </c>
      <c r="BG344" s="115" t="s">
        <v>895</v>
      </c>
      <c r="BH344" s="173"/>
      <c r="BI344" s="118"/>
      <c r="BJ344" s="61"/>
      <c r="BK344" s="173"/>
      <c r="BL344" s="1"/>
      <c r="BM344" s="105"/>
      <c r="BN344" s="153"/>
      <c r="BO344" s="1"/>
      <c r="BP344" s="1"/>
    </row>
    <row r="345" spans="1:68" s="286" customFormat="1" ht="81" customHeight="1" x14ac:dyDescent="0.15">
      <c r="A345" s="379">
        <v>269</v>
      </c>
      <c r="B345" s="226" t="s">
        <v>411</v>
      </c>
      <c r="C345" s="278" t="s">
        <v>829</v>
      </c>
      <c r="D345" s="228" t="s">
        <v>520</v>
      </c>
      <c r="E345" s="59">
        <v>111.337</v>
      </c>
      <c r="F345" s="59">
        <v>111.337</v>
      </c>
      <c r="G345" s="59">
        <v>78</v>
      </c>
      <c r="H345" s="59" t="s">
        <v>1083</v>
      </c>
      <c r="I345" s="238" t="s">
        <v>963</v>
      </c>
      <c r="J345" s="241" t="s">
        <v>1146</v>
      </c>
      <c r="K345" s="127">
        <v>133.13</v>
      </c>
      <c r="L345" s="304">
        <v>120.79900000000001</v>
      </c>
      <c r="M345" s="59">
        <f t="shared" si="400"/>
        <v>-12.330999999999989</v>
      </c>
      <c r="N345" s="62"/>
      <c r="O345" s="242" t="s">
        <v>960</v>
      </c>
      <c r="P345" s="153" t="s">
        <v>1150</v>
      </c>
      <c r="Q345" s="255"/>
      <c r="R345" s="255" t="s">
        <v>72</v>
      </c>
      <c r="S345" s="256" t="s">
        <v>143</v>
      </c>
      <c r="T345" s="257" t="s">
        <v>257</v>
      </c>
      <c r="U345" s="426">
        <v>279</v>
      </c>
      <c r="V345" s="258" t="str">
        <f t="shared" si="388"/>
        <v/>
      </c>
      <c r="W345" s="261" t="s">
        <v>603</v>
      </c>
      <c r="X345" s="227"/>
      <c r="Y345" s="227" t="s">
        <v>387</v>
      </c>
      <c r="Z345" s="260"/>
      <c r="AA345" s="437"/>
      <c r="AB345" s="435" t="s">
        <v>407</v>
      </c>
      <c r="AC345" s="436" t="s">
        <v>408</v>
      </c>
      <c r="AD345" s="435"/>
      <c r="AE345" s="436"/>
      <c r="AF345" s="437"/>
      <c r="AG345" s="9" t="str">
        <f t="shared" si="399"/>
        <v>研究開発局エネルギー対策特別会計電源開発促進勘定</v>
      </c>
      <c r="AH345" s="15"/>
      <c r="AI345" s="53" t="str">
        <f t="shared" si="401"/>
        <v>－</v>
      </c>
      <c r="AJ345" s="53" t="str">
        <f t="shared" si="402"/>
        <v>－</v>
      </c>
      <c r="AK345" s="53" t="str">
        <f t="shared" si="403"/>
        <v>－</v>
      </c>
      <c r="AL345" s="81"/>
      <c r="AM345" s="46" t="str">
        <f t="shared" si="404"/>
        <v>○</v>
      </c>
      <c r="AN345" s="81"/>
      <c r="AO345" s="46" t="str">
        <f t="shared" si="405"/>
        <v>-</v>
      </c>
      <c r="AP345" s="46" t="str">
        <f t="shared" si="406"/>
        <v>-</v>
      </c>
      <c r="AQ345" s="46"/>
      <c r="AR345" s="46"/>
      <c r="AS345" s="46"/>
      <c r="AT345" s="46"/>
      <c r="AU345" s="46"/>
      <c r="AV345" s="46"/>
      <c r="AW345" s="46"/>
      <c r="AX345" s="173" t="s">
        <v>387</v>
      </c>
      <c r="AY345" s="10">
        <v>27120</v>
      </c>
      <c r="AZ345" s="173" t="s">
        <v>520</v>
      </c>
      <c r="BA345" s="426" t="str">
        <f t="shared" si="390"/>
        <v>未定</v>
      </c>
      <c r="BB345" s="173" t="str">
        <f t="shared" si="381"/>
        <v>○</v>
      </c>
      <c r="BC345" s="173" t="str">
        <f t="shared" si="407"/>
        <v>○</v>
      </c>
      <c r="BD345" s="173" t="str">
        <f t="shared" si="369"/>
        <v/>
      </c>
      <c r="BE345" s="1"/>
      <c r="BF345" s="173">
        <v>1</v>
      </c>
      <c r="BG345" s="115" t="s">
        <v>571</v>
      </c>
      <c r="BH345" s="173"/>
      <c r="BI345" s="118"/>
      <c r="BJ345" s="61"/>
      <c r="BK345" s="173"/>
      <c r="BL345" s="3"/>
      <c r="BM345" s="105"/>
      <c r="BN345" s="153"/>
      <c r="BO345" s="3"/>
      <c r="BP345" s="3"/>
    </row>
    <row r="346" spans="1:68" s="286" customFormat="1" ht="81" customHeight="1" x14ac:dyDescent="0.15">
      <c r="A346" s="379">
        <v>270</v>
      </c>
      <c r="B346" s="226" t="s">
        <v>282</v>
      </c>
      <c r="C346" s="278" t="s">
        <v>830</v>
      </c>
      <c r="D346" s="228" t="s">
        <v>520</v>
      </c>
      <c r="E346" s="59">
        <v>2528.5079999999998</v>
      </c>
      <c r="F346" s="59">
        <v>2528.5079999999998</v>
      </c>
      <c r="G346" s="59">
        <v>2489</v>
      </c>
      <c r="H346" s="59" t="s">
        <v>1083</v>
      </c>
      <c r="I346" s="238" t="s">
        <v>963</v>
      </c>
      <c r="J346" s="241" t="s">
        <v>1146</v>
      </c>
      <c r="K346" s="127">
        <v>805.27599999999995</v>
      </c>
      <c r="L346" s="304">
        <v>1420.0150000000001</v>
      </c>
      <c r="M346" s="59">
        <f t="shared" si="400"/>
        <v>614.73900000000015</v>
      </c>
      <c r="N346" s="62"/>
      <c r="O346" s="242" t="s">
        <v>960</v>
      </c>
      <c r="P346" s="153" t="s">
        <v>1150</v>
      </c>
      <c r="Q346" s="255"/>
      <c r="R346" s="255" t="s">
        <v>72</v>
      </c>
      <c r="S346" s="256" t="s">
        <v>143</v>
      </c>
      <c r="T346" s="257" t="s">
        <v>257</v>
      </c>
      <c r="U346" s="426">
        <v>281</v>
      </c>
      <c r="V346" s="258" t="str">
        <f t="shared" si="388"/>
        <v/>
      </c>
      <c r="W346" s="261"/>
      <c r="X346" s="227"/>
      <c r="Y346" s="227" t="s">
        <v>387</v>
      </c>
      <c r="Z346" s="260"/>
      <c r="AA346" s="437"/>
      <c r="AB346" s="435" t="s">
        <v>406</v>
      </c>
      <c r="AC346" s="436"/>
      <c r="AD346" s="435" t="s">
        <v>406</v>
      </c>
      <c r="AE346" s="436"/>
      <c r="AF346" s="437"/>
      <c r="AG346" s="9" t="str">
        <f t="shared" si="399"/>
        <v>研究開発局エネルギー対策特別会計電源開発促進勘定</v>
      </c>
      <c r="AH346" s="15"/>
      <c r="AI346" s="53" t="str">
        <f t="shared" si="401"/>
        <v>－</v>
      </c>
      <c r="AJ346" s="53" t="str">
        <f t="shared" si="402"/>
        <v>－</v>
      </c>
      <c r="AK346" s="53" t="str">
        <f t="shared" si="403"/>
        <v>－</v>
      </c>
      <c r="AL346" s="81"/>
      <c r="AM346" s="46" t="str">
        <f t="shared" si="404"/>
        <v>－</v>
      </c>
      <c r="AN346" s="81"/>
      <c r="AO346" s="46" t="str">
        <f t="shared" si="405"/>
        <v>-</v>
      </c>
      <c r="AP346" s="46" t="str">
        <f t="shared" si="406"/>
        <v>-</v>
      </c>
      <c r="AQ346" s="46"/>
      <c r="AR346" s="46"/>
      <c r="AS346" s="46"/>
      <c r="AT346" s="46"/>
      <c r="AU346" s="46"/>
      <c r="AV346" s="46"/>
      <c r="AW346" s="46"/>
      <c r="AX346" s="173" t="s">
        <v>387</v>
      </c>
      <c r="AY346" s="10">
        <v>34060</v>
      </c>
      <c r="AZ346" s="173" t="s">
        <v>520</v>
      </c>
      <c r="BA346" s="426" t="str">
        <f t="shared" si="390"/>
        <v>未定</v>
      </c>
      <c r="BB346" s="173" t="str">
        <f t="shared" si="381"/>
        <v/>
      </c>
      <c r="BC346" s="173" t="str">
        <f t="shared" si="407"/>
        <v/>
      </c>
      <c r="BD346" s="173" t="str">
        <f t="shared" ref="BD346:BD400" si="417">IF(AND(AZ346="未定",AD346="○"),"○","")</f>
        <v/>
      </c>
      <c r="BE346" s="1"/>
      <c r="BF346" s="173">
        <v>1</v>
      </c>
      <c r="BG346" s="115" t="s">
        <v>571</v>
      </c>
      <c r="BH346" s="173"/>
      <c r="BI346" s="118"/>
      <c r="BJ346" s="61"/>
      <c r="BK346" s="173"/>
      <c r="BL346" s="3"/>
      <c r="BM346" s="105"/>
      <c r="BN346" s="153"/>
      <c r="BO346" s="3"/>
      <c r="BP346" s="3"/>
    </row>
    <row r="347" spans="1:68" s="286" customFormat="1" ht="81" customHeight="1" x14ac:dyDescent="0.15">
      <c r="A347" s="379">
        <v>271</v>
      </c>
      <c r="B347" s="226" t="s">
        <v>416</v>
      </c>
      <c r="C347" s="278" t="s">
        <v>803</v>
      </c>
      <c r="D347" s="228" t="s">
        <v>520</v>
      </c>
      <c r="E347" s="59">
        <v>292.10000000000002</v>
      </c>
      <c r="F347" s="59">
        <v>292.10000000000002</v>
      </c>
      <c r="G347" s="59">
        <v>225</v>
      </c>
      <c r="H347" s="59" t="s">
        <v>1083</v>
      </c>
      <c r="I347" s="238" t="s">
        <v>963</v>
      </c>
      <c r="J347" s="241" t="s">
        <v>1146</v>
      </c>
      <c r="K347" s="127">
        <v>263.53300000000002</v>
      </c>
      <c r="L347" s="304">
        <v>262.97699999999998</v>
      </c>
      <c r="M347" s="59">
        <f t="shared" si="400"/>
        <v>-0.55600000000004002</v>
      </c>
      <c r="N347" s="62"/>
      <c r="O347" s="242" t="s">
        <v>960</v>
      </c>
      <c r="P347" s="153" t="s">
        <v>1150</v>
      </c>
      <c r="Q347" s="255"/>
      <c r="R347" s="255" t="s">
        <v>72</v>
      </c>
      <c r="S347" s="256" t="s">
        <v>143</v>
      </c>
      <c r="T347" s="257" t="s">
        <v>257</v>
      </c>
      <c r="U347" s="426">
        <v>282</v>
      </c>
      <c r="V347" s="258" t="str">
        <f t="shared" si="388"/>
        <v/>
      </c>
      <c r="W347" s="261"/>
      <c r="X347" s="227"/>
      <c r="Y347" s="227" t="s">
        <v>387</v>
      </c>
      <c r="Z347" s="260"/>
      <c r="AA347" s="437"/>
      <c r="AB347" s="435" t="s">
        <v>406</v>
      </c>
      <c r="AC347" s="436"/>
      <c r="AD347" s="435" t="s">
        <v>406</v>
      </c>
      <c r="AE347" s="436"/>
      <c r="AF347" s="437"/>
      <c r="AG347" s="9" t="str">
        <f t="shared" si="399"/>
        <v>研究開発局エネルギー対策特別会計電源開発促進勘定</v>
      </c>
      <c r="AH347" s="15"/>
      <c r="AI347" s="53" t="str">
        <f t="shared" si="401"/>
        <v>－</v>
      </c>
      <c r="AJ347" s="53" t="str">
        <f t="shared" si="402"/>
        <v>－</v>
      </c>
      <c r="AK347" s="53" t="str">
        <f t="shared" si="403"/>
        <v>－</v>
      </c>
      <c r="AL347" s="81"/>
      <c r="AM347" s="46" t="str">
        <f t="shared" si="404"/>
        <v>－</v>
      </c>
      <c r="AN347" s="81"/>
      <c r="AO347" s="46" t="str">
        <f t="shared" si="405"/>
        <v>-</v>
      </c>
      <c r="AP347" s="46" t="str">
        <f t="shared" si="406"/>
        <v>-</v>
      </c>
      <c r="AQ347" s="46"/>
      <c r="AR347" s="46"/>
      <c r="AS347" s="46"/>
      <c r="AT347" s="46"/>
      <c r="AU347" s="46"/>
      <c r="AV347" s="46"/>
      <c r="AW347" s="46"/>
      <c r="AX347" s="173" t="s">
        <v>387</v>
      </c>
      <c r="AY347" s="10">
        <v>37347</v>
      </c>
      <c r="AZ347" s="173" t="s">
        <v>520</v>
      </c>
      <c r="BA347" s="426" t="str">
        <f t="shared" si="390"/>
        <v>未定</v>
      </c>
      <c r="BB347" s="173" t="str">
        <f t="shared" si="381"/>
        <v/>
      </c>
      <c r="BC347" s="173" t="str">
        <f t="shared" si="407"/>
        <v/>
      </c>
      <c r="BD347" s="173" t="str">
        <f t="shared" si="417"/>
        <v/>
      </c>
      <c r="BE347" s="1"/>
      <c r="BF347" s="173">
        <v>1</v>
      </c>
      <c r="BG347" s="115" t="s">
        <v>571</v>
      </c>
      <c r="BH347" s="173"/>
      <c r="BI347" s="118"/>
      <c r="BJ347" s="61"/>
      <c r="BK347" s="173"/>
      <c r="BL347" s="3"/>
      <c r="BM347" s="105"/>
      <c r="BN347" s="153"/>
      <c r="BO347" s="3"/>
      <c r="BP347" s="3"/>
    </row>
    <row r="348" spans="1:68" s="286" customFormat="1" ht="81" customHeight="1" x14ac:dyDescent="0.15">
      <c r="A348" s="379">
        <v>272</v>
      </c>
      <c r="B348" s="226" t="s">
        <v>400</v>
      </c>
      <c r="C348" s="278" t="s">
        <v>799</v>
      </c>
      <c r="D348" s="228" t="s">
        <v>520</v>
      </c>
      <c r="E348" s="59">
        <v>4620.4179999999997</v>
      </c>
      <c r="F348" s="59">
        <v>4620.4179999999997</v>
      </c>
      <c r="G348" s="59">
        <v>4620</v>
      </c>
      <c r="H348" s="59" t="s">
        <v>1083</v>
      </c>
      <c r="I348" s="238" t="s">
        <v>963</v>
      </c>
      <c r="J348" s="241" t="s">
        <v>1146</v>
      </c>
      <c r="K348" s="127">
        <v>3690.5920000000001</v>
      </c>
      <c r="L348" s="304">
        <v>3378.9119999999998</v>
      </c>
      <c r="M348" s="59">
        <f t="shared" si="400"/>
        <v>-311.68000000000029</v>
      </c>
      <c r="N348" s="62"/>
      <c r="O348" s="242" t="s">
        <v>960</v>
      </c>
      <c r="P348" s="153" t="s">
        <v>1150</v>
      </c>
      <c r="Q348" s="255"/>
      <c r="R348" s="255" t="s">
        <v>72</v>
      </c>
      <c r="S348" s="256" t="s">
        <v>143</v>
      </c>
      <c r="T348" s="257" t="s">
        <v>257</v>
      </c>
      <c r="U348" s="426">
        <v>283</v>
      </c>
      <c r="V348" s="258" t="str">
        <f t="shared" si="388"/>
        <v/>
      </c>
      <c r="W348" s="261" t="s">
        <v>603</v>
      </c>
      <c r="X348" s="227"/>
      <c r="Y348" s="227" t="s">
        <v>387</v>
      </c>
      <c r="Z348" s="260"/>
      <c r="AA348" s="437"/>
      <c r="AB348" s="435" t="s">
        <v>407</v>
      </c>
      <c r="AC348" s="436" t="s">
        <v>408</v>
      </c>
      <c r="AD348" s="435"/>
      <c r="AE348" s="436"/>
      <c r="AF348" s="437"/>
      <c r="AG348" s="9" t="str">
        <f t="shared" si="399"/>
        <v>研究開発局エネルギー対策特別会計電源開発促進勘定</v>
      </c>
      <c r="AH348" s="15"/>
      <c r="AI348" s="53" t="str">
        <f t="shared" si="401"/>
        <v>－</v>
      </c>
      <c r="AJ348" s="53" t="str">
        <f t="shared" si="402"/>
        <v>－</v>
      </c>
      <c r="AK348" s="53" t="str">
        <f t="shared" si="403"/>
        <v>－</v>
      </c>
      <c r="AL348" s="81"/>
      <c r="AM348" s="46" t="str">
        <f t="shared" si="404"/>
        <v>○</v>
      </c>
      <c r="AN348" s="81"/>
      <c r="AO348" s="46" t="str">
        <f t="shared" si="405"/>
        <v>-</v>
      </c>
      <c r="AP348" s="46" t="str">
        <f t="shared" si="406"/>
        <v>-</v>
      </c>
      <c r="AQ348" s="46"/>
      <c r="AR348" s="46"/>
      <c r="AS348" s="46"/>
      <c r="AT348" s="46"/>
      <c r="AU348" s="46"/>
      <c r="AV348" s="46"/>
      <c r="AW348" s="46"/>
      <c r="AX348" s="173" t="s">
        <v>387</v>
      </c>
      <c r="AY348" s="10">
        <v>32964</v>
      </c>
      <c r="AZ348" s="173" t="s">
        <v>520</v>
      </c>
      <c r="BA348" s="426" t="str">
        <f t="shared" si="390"/>
        <v>未定</v>
      </c>
      <c r="BB348" s="173" t="str">
        <f t="shared" si="381"/>
        <v>○</v>
      </c>
      <c r="BC348" s="173" t="str">
        <f t="shared" si="407"/>
        <v>○</v>
      </c>
      <c r="BD348" s="173" t="str">
        <f t="shared" si="417"/>
        <v/>
      </c>
      <c r="BE348" s="1"/>
      <c r="BF348" s="173">
        <v>1</v>
      </c>
      <c r="BG348" s="115" t="s">
        <v>571</v>
      </c>
      <c r="BH348" s="173"/>
      <c r="BI348" s="118"/>
      <c r="BJ348" s="61"/>
      <c r="BK348" s="173"/>
      <c r="BL348" s="3"/>
      <c r="BM348" s="105"/>
      <c r="BN348" s="153"/>
      <c r="BO348" s="3"/>
      <c r="BP348" s="3"/>
    </row>
    <row r="349" spans="1:68" s="286" customFormat="1" ht="81" customHeight="1" x14ac:dyDescent="0.15">
      <c r="A349" s="379">
        <v>273</v>
      </c>
      <c r="B349" s="226" t="s">
        <v>210</v>
      </c>
      <c r="C349" s="278" t="s">
        <v>831</v>
      </c>
      <c r="D349" s="228" t="s">
        <v>520</v>
      </c>
      <c r="E349" s="59">
        <v>124.26</v>
      </c>
      <c r="F349" s="59">
        <v>124.26</v>
      </c>
      <c r="G349" s="59">
        <v>113</v>
      </c>
      <c r="H349" s="59" t="s">
        <v>1083</v>
      </c>
      <c r="I349" s="238" t="s">
        <v>963</v>
      </c>
      <c r="J349" s="241" t="s">
        <v>1151</v>
      </c>
      <c r="K349" s="127">
        <v>134.68899999999999</v>
      </c>
      <c r="L349" s="304">
        <v>133.48099999999999</v>
      </c>
      <c r="M349" s="59">
        <f t="shared" si="400"/>
        <v>-1.2079999999999984</v>
      </c>
      <c r="N349" s="62"/>
      <c r="O349" s="242" t="s">
        <v>960</v>
      </c>
      <c r="P349" s="153" t="s">
        <v>1152</v>
      </c>
      <c r="Q349" s="255"/>
      <c r="R349" s="255" t="s">
        <v>72</v>
      </c>
      <c r="S349" s="256" t="s">
        <v>143</v>
      </c>
      <c r="T349" s="257" t="s">
        <v>257</v>
      </c>
      <c r="U349" s="426">
        <v>284</v>
      </c>
      <c r="V349" s="258" t="str">
        <f t="shared" si="388"/>
        <v/>
      </c>
      <c r="W349" s="261"/>
      <c r="X349" s="227"/>
      <c r="Y349" s="227"/>
      <c r="Z349" s="260"/>
      <c r="AA349" s="437"/>
      <c r="AB349" s="435" t="s">
        <v>406</v>
      </c>
      <c r="AC349" s="436"/>
      <c r="AD349" s="435" t="s">
        <v>406</v>
      </c>
      <c r="AE349" s="436"/>
      <c r="AF349" s="437"/>
      <c r="AG349" s="9" t="str">
        <f t="shared" si="399"/>
        <v>研究開発局エネルギー対策特別会計電源開発促進勘定</v>
      </c>
      <c r="AH349" s="15"/>
      <c r="AI349" s="53" t="str">
        <f t="shared" si="401"/>
        <v>－</v>
      </c>
      <c r="AJ349" s="53" t="str">
        <f t="shared" si="402"/>
        <v>－</v>
      </c>
      <c r="AK349" s="53" t="str">
        <f t="shared" si="403"/>
        <v>－</v>
      </c>
      <c r="AL349" s="81"/>
      <c r="AM349" s="46" t="str">
        <f t="shared" si="404"/>
        <v>－</v>
      </c>
      <c r="AN349" s="81"/>
      <c r="AO349" s="46" t="str">
        <f t="shared" si="405"/>
        <v>-</v>
      </c>
      <c r="AP349" s="46" t="str">
        <f t="shared" si="406"/>
        <v>-</v>
      </c>
      <c r="AQ349" s="46"/>
      <c r="AR349" s="46"/>
      <c r="AS349" s="46"/>
      <c r="AT349" s="46"/>
      <c r="AU349" s="46"/>
      <c r="AV349" s="46"/>
      <c r="AW349" s="46"/>
      <c r="AX349" s="173" t="s">
        <v>387</v>
      </c>
      <c r="AY349" s="10">
        <v>32599</v>
      </c>
      <c r="AZ349" s="173" t="s">
        <v>520</v>
      </c>
      <c r="BA349" s="426" t="str">
        <f t="shared" si="390"/>
        <v>未定</v>
      </c>
      <c r="BB349" s="173" t="str">
        <f t="shared" si="381"/>
        <v/>
      </c>
      <c r="BC349" s="173" t="str">
        <f t="shared" si="407"/>
        <v/>
      </c>
      <c r="BD349" s="173" t="str">
        <f t="shared" si="417"/>
        <v/>
      </c>
      <c r="BE349" s="1"/>
      <c r="BF349" s="173">
        <v>1</v>
      </c>
      <c r="BG349" s="115" t="s">
        <v>571</v>
      </c>
      <c r="BH349" s="173"/>
      <c r="BI349" s="118"/>
      <c r="BJ349" s="61"/>
      <c r="BK349" s="173"/>
      <c r="BL349" s="3"/>
      <c r="BM349" s="105"/>
      <c r="BN349" s="153"/>
      <c r="BO349" s="3"/>
      <c r="BP349" s="3"/>
    </row>
    <row r="350" spans="1:68" s="286" customFormat="1" ht="94.5" customHeight="1" x14ac:dyDescent="0.15">
      <c r="A350" s="379">
        <v>274</v>
      </c>
      <c r="B350" s="226" t="s">
        <v>414</v>
      </c>
      <c r="C350" s="278" t="s">
        <v>789</v>
      </c>
      <c r="D350" s="228" t="s">
        <v>520</v>
      </c>
      <c r="E350" s="59">
        <v>15.754</v>
      </c>
      <c r="F350" s="59">
        <v>15.754</v>
      </c>
      <c r="G350" s="59">
        <v>15</v>
      </c>
      <c r="H350" s="59" t="s">
        <v>1083</v>
      </c>
      <c r="I350" s="238" t="s">
        <v>963</v>
      </c>
      <c r="J350" s="241" t="s">
        <v>1109</v>
      </c>
      <c r="K350" s="127">
        <v>15.754</v>
      </c>
      <c r="L350" s="304">
        <v>15.754</v>
      </c>
      <c r="M350" s="59">
        <f t="shared" si="400"/>
        <v>0</v>
      </c>
      <c r="N350" s="62"/>
      <c r="O350" s="242" t="s">
        <v>960</v>
      </c>
      <c r="P350" s="153" t="s">
        <v>1153</v>
      </c>
      <c r="Q350" s="255"/>
      <c r="R350" s="255" t="s">
        <v>72</v>
      </c>
      <c r="S350" s="256" t="s">
        <v>143</v>
      </c>
      <c r="T350" s="257" t="s">
        <v>58</v>
      </c>
      <c r="U350" s="426">
        <v>285</v>
      </c>
      <c r="V350" s="258" t="str">
        <f t="shared" si="388"/>
        <v/>
      </c>
      <c r="W350" s="261"/>
      <c r="X350" s="227" t="s">
        <v>387</v>
      </c>
      <c r="Y350" s="227"/>
      <c r="Z350" s="260"/>
      <c r="AA350" s="437"/>
      <c r="AB350" s="435"/>
      <c r="AC350" s="436"/>
      <c r="AD350" s="435"/>
      <c r="AE350" s="436"/>
      <c r="AF350" s="437"/>
      <c r="AG350" s="9" t="str">
        <f t="shared" si="399"/>
        <v>研究開発局エネルギー対策特別会計電源開発促進勘定</v>
      </c>
      <c r="AH350" s="15"/>
      <c r="AI350" s="53" t="str">
        <f t="shared" si="401"/>
        <v>－</v>
      </c>
      <c r="AJ350" s="53" t="str">
        <f t="shared" si="402"/>
        <v>－</v>
      </c>
      <c r="AK350" s="53" t="str">
        <f t="shared" si="403"/>
        <v>－</v>
      </c>
      <c r="AL350" s="81"/>
      <c r="AM350" s="46" t="str">
        <f t="shared" si="404"/>
        <v>－</v>
      </c>
      <c r="AN350" s="81"/>
      <c r="AO350" s="46" t="str">
        <f t="shared" si="405"/>
        <v>-</v>
      </c>
      <c r="AP350" s="46" t="str">
        <f t="shared" si="406"/>
        <v>-</v>
      </c>
      <c r="AQ350" s="46"/>
      <c r="AR350" s="46"/>
      <c r="AS350" s="46"/>
      <c r="AT350" s="46"/>
      <c r="AU350" s="46"/>
      <c r="AV350" s="46"/>
      <c r="AW350" s="46"/>
      <c r="AX350" s="173" t="s">
        <v>387</v>
      </c>
      <c r="AY350" s="10">
        <v>35521</v>
      </c>
      <c r="AZ350" s="173" t="s">
        <v>520</v>
      </c>
      <c r="BA350" s="426" t="str">
        <f t="shared" si="390"/>
        <v>未定</v>
      </c>
      <c r="BB350" s="173" t="str">
        <f t="shared" si="381"/>
        <v/>
      </c>
      <c r="BC350" s="173" t="str">
        <f t="shared" si="407"/>
        <v/>
      </c>
      <c r="BD350" s="173" t="str">
        <f t="shared" si="417"/>
        <v/>
      </c>
      <c r="BE350" s="1"/>
      <c r="BF350" s="173">
        <v>1</v>
      </c>
      <c r="BG350" s="115" t="s">
        <v>571</v>
      </c>
      <c r="BH350" s="173"/>
      <c r="BI350" s="118"/>
      <c r="BJ350" s="61"/>
      <c r="BK350" s="173"/>
      <c r="BL350" s="3"/>
      <c r="BM350" s="105"/>
      <c r="BN350" s="153"/>
      <c r="BO350" s="3"/>
      <c r="BP350" s="3"/>
    </row>
    <row r="351" spans="1:68" s="286" customFormat="1" ht="78" customHeight="1" x14ac:dyDescent="0.15">
      <c r="A351" s="379">
        <v>275</v>
      </c>
      <c r="B351" s="226" t="s">
        <v>96</v>
      </c>
      <c r="C351" s="278" t="s">
        <v>790</v>
      </c>
      <c r="D351" s="228" t="s">
        <v>520</v>
      </c>
      <c r="E351" s="59">
        <v>1939.51</v>
      </c>
      <c r="F351" s="59">
        <v>1939.51</v>
      </c>
      <c r="G351" s="59">
        <v>1870</v>
      </c>
      <c r="H351" s="59" t="s">
        <v>1083</v>
      </c>
      <c r="I351" s="238" t="s">
        <v>963</v>
      </c>
      <c r="J351" s="241" t="s">
        <v>1146</v>
      </c>
      <c r="K351" s="127">
        <v>1991.08</v>
      </c>
      <c r="L351" s="304">
        <v>1997.6379999999999</v>
      </c>
      <c r="M351" s="59">
        <f t="shared" si="400"/>
        <v>6.5579999999999927</v>
      </c>
      <c r="N351" s="62">
        <v>-20.638999999999999</v>
      </c>
      <c r="O351" s="242" t="s">
        <v>961</v>
      </c>
      <c r="P351" s="153" t="s">
        <v>1154</v>
      </c>
      <c r="Q351" s="255"/>
      <c r="R351" s="255" t="s">
        <v>72</v>
      </c>
      <c r="S351" s="256" t="s">
        <v>143</v>
      </c>
      <c r="T351" s="257" t="s">
        <v>58</v>
      </c>
      <c r="U351" s="426">
        <v>286</v>
      </c>
      <c r="V351" s="258" t="str">
        <f t="shared" si="388"/>
        <v/>
      </c>
      <c r="W351" s="261"/>
      <c r="X351" s="227"/>
      <c r="Y351" s="227"/>
      <c r="Z351" s="260"/>
      <c r="AA351" s="437"/>
      <c r="AB351" s="435" t="s">
        <v>406</v>
      </c>
      <c r="AC351" s="436"/>
      <c r="AD351" s="435" t="s">
        <v>406</v>
      </c>
      <c r="AE351" s="436"/>
      <c r="AF351" s="437"/>
      <c r="AG351" s="9" t="str">
        <f t="shared" si="399"/>
        <v>研究開発局エネルギー対策特別会計電源開発促進勘定</v>
      </c>
      <c r="AH351" s="15"/>
      <c r="AI351" s="53" t="str">
        <f t="shared" si="401"/>
        <v>－</v>
      </c>
      <c r="AJ351" s="53" t="str">
        <f t="shared" si="402"/>
        <v>－</v>
      </c>
      <c r="AK351" s="53" t="str">
        <f t="shared" si="403"/>
        <v>－</v>
      </c>
      <c r="AL351" s="81"/>
      <c r="AM351" s="46" t="str">
        <f t="shared" si="404"/>
        <v>－</v>
      </c>
      <c r="AN351" s="81"/>
      <c r="AO351" s="46" t="str">
        <f t="shared" si="405"/>
        <v>-</v>
      </c>
      <c r="AP351" s="46" t="str">
        <f t="shared" si="406"/>
        <v>-</v>
      </c>
      <c r="AQ351" s="46"/>
      <c r="AR351" s="46"/>
      <c r="AS351" s="46"/>
      <c r="AT351" s="46"/>
      <c r="AU351" s="46"/>
      <c r="AV351" s="46"/>
      <c r="AW351" s="46"/>
      <c r="AX351" s="173" t="s">
        <v>387</v>
      </c>
      <c r="AY351" s="10">
        <v>38443</v>
      </c>
      <c r="AZ351" s="173" t="s">
        <v>520</v>
      </c>
      <c r="BA351" s="426" t="str">
        <f t="shared" si="390"/>
        <v>未定</v>
      </c>
      <c r="BB351" s="173" t="str">
        <f t="shared" si="381"/>
        <v/>
      </c>
      <c r="BC351" s="173" t="str">
        <f t="shared" si="407"/>
        <v/>
      </c>
      <c r="BD351" s="173" t="str">
        <f t="shared" si="417"/>
        <v/>
      </c>
      <c r="BE351" s="1"/>
      <c r="BF351" s="173">
        <v>1</v>
      </c>
      <c r="BG351" s="115" t="s">
        <v>571</v>
      </c>
      <c r="BH351" s="173"/>
      <c r="BI351" s="118"/>
      <c r="BJ351" s="61"/>
      <c r="BK351" s="173"/>
      <c r="BL351" s="3"/>
      <c r="BM351" s="105"/>
      <c r="BN351" s="153"/>
      <c r="BO351" s="3"/>
      <c r="BP351" s="3"/>
    </row>
    <row r="352" spans="1:68" s="286" customFormat="1" ht="78" customHeight="1" x14ac:dyDescent="0.15">
      <c r="A352" s="379">
        <v>276</v>
      </c>
      <c r="B352" s="226" t="s">
        <v>269</v>
      </c>
      <c r="C352" s="278" t="s">
        <v>832</v>
      </c>
      <c r="D352" s="228" t="s">
        <v>520</v>
      </c>
      <c r="E352" s="59">
        <v>83.117000000000004</v>
      </c>
      <c r="F352" s="59">
        <v>83.117000000000004</v>
      </c>
      <c r="G352" s="59">
        <v>83</v>
      </c>
      <c r="H352" s="59" t="s">
        <v>1083</v>
      </c>
      <c r="I352" s="238" t="s">
        <v>963</v>
      </c>
      <c r="J352" s="241" t="s">
        <v>1151</v>
      </c>
      <c r="K352" s="127">
        <v>90.91</v>
      </c>
      <c r="L352" s="304">
        <v>90.91</v>
      </c>
      <c r="M352" s="59">
        <f t="shared" ref="M352" si="418">L352-K352</f>
        <v>0</v>
      </c>
      <c r="N352" s="62">
        <v>0</v>
      </c>
      <c r="O352" s="242" t="s">
        <v>960</v>
      </c>
      <c r="P352" s="153" t="s">
        <v>1152</v>
      </c>
      <c r="Q352" s="255"/>
      <c r="R352" s="255" t="s">
        <v>72</v>
      </c>
      <c r="S352" s="256" t="s">
        <v>143</v>
      </c>
      <c r="T352" s="257" t="s">
        <v>58</v>
      </c>
      <c r="U352" s="426">
        <v>287</v>
      </c>
      <c r="V352" s="258"/>
      <c r="W352" s="261" t="s">
        <v>693</v>
      </c>
      <c r="X352" s="227"/>
      <c r="Y352" s="227"/>
      <c r="Z352" s="260"/>
      <c r="AA352" s="437"/>
      <c r="AB352" s="435" t="s">
        <v>406</v>
      </c>
      <c r="AC352" s="436"/>
      <c r="AD352" s="435" t="s">
        <v>407</v>
      </c>
      <c r="AE352" s="436" t="s">
        <v>408</v>
      </c>
      <c r="AF352" s="437"/>
      <c r="AG352" s="9" t="str">
        <f t="shared" si="399"/>
        <v>研究開発局エネルギー対策特別会計電源開発促進勘定</v>
      </c>
      <c r="AH352" s="15"/>
      <c r="AI352" s="53" t="str">
        <f t="shared" ref="AI352" si="419">IF(OR(AJ352="○",AS352="○"),"○","－")</f>
        <v>－</v>
      </c>
      <c r="AJ352" s="53" t="str">
        <f t="shared" ref="AJ352" si="420">IF(OR(AO352="○",AP352="○",AQ352="○",AT352="○",AV352="○"),"○","－")</f>
        <v>－</v>
      </c>
      <c r="AK352" s="53" t="str">
        <f t="shared" ref="AK352" si="421">IF(OR(AO352="○",AP352="○",AQ352="○"),"○","－")</f>
        <v>－</v>
      </c>
      <c r="AL352" s="81"/>
      <c r="AM352" s="46" t="str">
        <f t="shared" ref="AM352" si="422">IF(AB352="○","○","－")</f>
        <v>－</v>
      </c>
      <c r="AN352" s="81"/>
      <c r="AO352" s="46" t="str">
        <f t="shared" si="405"/>
        <v>-</v>
      </c>
      <c r="AP352" s="46" t="str">
        <f t="shared" si="406"/>
        <v>-</v>
      </c>
      <c r="AQ352" s="46"/>
      <c r="AR352" s="46"/>
      <c r="AS352" s="46"/>
      <c r="AT352" s="46"/>
      <c r="AU352" s="46"/>
      <c r="AV352" s="46"/>
      <c r="AW352" s="46"/>
      <c r="AX352" s="173" t="s">
        <v>387</v>
      </c>
      <c r="AY352" s="10">
        <v>31503</v>
      </c>
      <c r="AZ352" s="173" t="s">
        <v>520</v>
      </c>
      <c r="BA352" s="426" t="str">
        <f t="shared" ref="BA352" si="423">IF(AZ352="未定","未定",YEARFRAC(AY352,AZ352,3))</f>
        <v>未定</v>
      </c>
      <c r="BB352" s="173" t="str">
        <f t="shared" si="381"/>
        <v>○</v>
      </c>
      <c r="BC352" s="173" t="str">
        <f t="shared" ref="BC352" si="424">IF(AND(AZ352="未定",AB352="○"),"○","")</f>
        <v/>
      </c>
      <c r="BD352" s="173" t="str">
        <f t="shared" si="417"/>
        <v>○</v>
      </c>
      <c r="BE352" s="1"/>
      <c r="BF352" s="173">
        <v>1</v>
      </c>
      <c r="BG352" s="115" t="s">
        <v>571</v>
      </c>
      <c r="BH352" s="173"/>
      <c r="BI352" s="118"/>
      <c r="BJ352" s="61"/>
      <c r="BK352" s="173"/>
      <c r="BL352" s="3"/>
      <c r="BM352" s="105"/>
      <c r="BN352" s="153"/>
      <c r="BO352" s="3"/>
      <c r="BP352" s="3"/>
    </row>
    <row r="353" spans="1:68" s="286" customFormat="1" ht="78" customHeight="1" x14ac:dyDescent="0.15">
      <c r="A353" s="379">
        <v>277</v>
      </c>
      <c r="B353" s="226" t="s">
        <v>739</v>
      </c>
      <c r="C353" s="278" t="s">
        <v>793</v>
      </c>
      <c r="D353" s="228" t="s">
        <v>894</v>
      </c>
      <c r="E353" s="59">
        <v>253.17699999999999</v>
      </c>
      <c r="F353" s="59">
        <v>253.17699999999999</v>
      </c>
      <c r="G353" s="59">
        <v>251</v>
      </c>
      <c r="H353" s="175" t="s">
        <v>1049</v>
      </c>
      <c r="I353" s="238" t="s">
        <v>964</v>
      </c>
      <c r="J353" s="241" t="s">
        <v>1116</v>
      </c>
      <c r="K353" s="127">
        <v>0</v>
      </c>
      <c r="L353" s="304">
        <v>0</v>
      </c>
      <c r="M353" s="59">
        <f>L353-K353</f>
        <v>0</v>
      </c>
      <c r="N353" s="62">
        <v>0</v>
      </c>
      <c r="O353" s="242" t="s">
        <v>962</v>
      </c>
      <c r="P353" s="153" t="s">
        <v>902</v>
      </c>
      <c r="Q353" s="255"/>
      <c r="R353" s="255" t="s">
        <v>72</v>
      </c>
      <c r="S353" s="256" t="s">
        <v>143</v>
      </c>
      <c r="T353" s="257" t="s">
        <v>58</v>
      </c>
      <c r="U353" s="413" t="s">
        <v>469</v>
      </c>
      <c r="V353" s="258" t="s">
        <v>407</v>
      </c>
      <c r="W353" s="261" t="s">
        <v>409</v>
      </c>
      <c r="X353" s="227"/>
      <c r="Y353" s="227"/>
      <c r="Z353" s="260"/>
      <c r="AA353" s="437"/>
      <c r="AB353" s="435" t="s">
        <v>406</v>
      </c>
      <c r="AC353" s="436"/>
      <c r="AD353" s="435" t="s">
        <v>406</v>
      </c>
      <c r="AE353" s="436"/>
      <c r="AF353" s="437"/>
      <c r="AG353" s="9" t="str">
        <f>R353&amp;S353</f>
        <v>研究開発局エネルギー対策特別会計電源開発促進勘定</v>
      </c>
      <c r="AH353" s="15"/>
      <c r="AI353" s="53" t="str">
        <f>IF(OR(AJ353="○",AS353="○"),"○","－")</f>
        <v>○</v>
      </c>
      <c r="AJ353" s="53" t="str">
        <f>IF(OR(AO353="○",AP353="○",AQ353="○",AT353="○",AV353="○"),"○","－")</f>
        <v>○</v>
      </c>
      <c r="AK353" s="53" t="str">
        <f>IF(OR(AO353="○",AP353="○",AQ353="○"),"○","－")</f>
        <v>○</v>
      </c>
      <c r="AL353" s="81"/>
      <c r="AM353" s="46" t="str">
        <f>IF(AB353="○","○","－")</f>
        <v>－</v>
      </c>
      <c r="AN353" s="81"/>
      <c r="AO353" s="46" t="str">
        <f>IF(AY353=41730,"○","-")</f>
        <v>○</v>
      </c>
      <c r="AP353" s="46" t="str">
        <f>IF(AZ353=42460,"○","-")</f>
        <v>-</v>
      </c>
      <c r="AQ353" s="46"/>
      <c r="AR353" s="46"/>
      <c r="AS353" s="46"/>
      <c r="AT353" s="46"/>
      <c r="AU353" s="46"/>
      <c r="AV353" s="46"/>
      <c r="AW353" s="46"/>
      <c r="AX353" s="173"/>
      <c r="AY353" s="10">
        <v>41730</v>
      </c>
      <c r="AZ353" s="515">
        <v>42094</v>
      </c>
      <c r="BA353" s="426">
        <f>IF(AZ353="未定","未定",YEARFRAC(AY353,AZ353,3))</f>
        <v>0.99726027397260275</v>
      </c>
      <c r="BB353" s="173" t="str">
        <f>IF(AND(AZ353="未定",OR(V353="○",AB353="○",AD353="○")),"○","")</f>
        <v/>
      </c>
      <c r="BC353" s="173" t="str">
        <f>IF(AND(AZ353="未定",AB353="○"),"○","")</f>
        <v/>
      </c>
      <c r="BD353" s="173" t="str">
        <f>IF(AND(AZ353="未定",AD353="○"),"○","")</f>
        <v/>
      </c>
      <c r="BE353" s="1"/>
      <c r="BF353" s="173">
        <v>1</v>
      </c>
      <c r="BG353" s="115" t="s">
        <v>895</v>
      </c>
      <c r="BH353" s="173"/>
      <c r="BI353" s="118"/>
      <c r="BJ353" s="61"/>
      <c r="BK353" s="173"/>
      <c r="BL353" s="3"/>
      <c r="BM353" s="105"/>
      <c r="BN353" s="153"/>
      <c r="BO353" s="3"/>
      <c r="BP353" s="3"/>
    </row>
    <row r="354" spans="1:68" s="286" customFormat="1" ht="78" customHeight="1" x14ac:dyDescent="0.15">
      <c r="A354" s="379">
        <v>278</v>
      </c>
      <c r="B354" s="226" t="s">
        <v>873</v>
      </c>
      <c r="C354" s="278" t="s">
        <v>852</v>
      </c>
      <c r="D354" s="228" t="s">
        <v>520</v>
      </c>
      <c r="E354" s="59">
        <v>3531.43</v>
      </c>
      <c r="F354" s="59">
        <v>2675</v>
      </c>
      <c r="G354" s="59">
        <v>2497</v>
      </c>
      <c r="H354" s="59" t="s">
        <v>1083</v>
      </c>
      <c r="I354" s="238" t="s">
        <v>963</v>
      </c>
      <c r="J354" s="241" t="s">
        <v>1109</v>
      </c>
      <c r="K354" s="127">
        <v>1584.5719999999999</v>
      </c>
      <c r="L354" s="304">
        <v>1690.846</v>
      </c>
      <c r="M354" s="59">
        <f t="shared" si="400"/>
        <v>106.27400000000011</v>
      </c>
      <c r="N354" s="62">
        <v>0</v>
      </c>
      <c r="O354" s="242" t="s">
        <v>960</v>
      </c>
      <c r="P354" s="405" t="s">
        <v>1086</v>
      </c>
      <c r="Q354" s="255"/>
      <c r="R354" s="255" t="s">
        <v>72</v>
      </c>
      <c r="S354" s="256" t="s">
        <v>143</v>
      </c>
      <c r="T354" s="257" t="s">
        <v>59</v>
      </c>
      <c r="U354" s="426">
        <v>288</v>
      </c>
      <c r="V354" s="258" t="str">
        <f t="shared" si="388"/>
        <v/>
      </c>
      <c r="W354" s="261"/>
      <c r="X354" s="227"/>
      <c r="Y354" s="227" t="s">
        <v>387</v>
      </c>
      <c r="Z354" s="260"/>
      <c r="AA354" s="437"/>
      <c r="AB354" s="435" t="s">
        <v>406</v>
      </c>
      <c r="AC354" s="436"/>
      <c r="AD354" s="435" t="s">
        <v>406</v>
      </c>
      <c r="AE354" s="436"/>
      <c r="AF354" s="437"/>
      <c r="AG354" s="9" t="str">
        <f t="shared" si="399"/>
        <v>研究開発局エネルギー対策特別会計電源開発促進勘定</v>
      </c>
      <c r="AH354" s="15"/>
      <c r="AI354" s="53" t="str">
        <f t="shared" si="401"/>
        <v>－</v>
      </c>
      <c r="AJ354" s="53" t="str">
        <f t="shared" si="402"/>
        <v>－</v>
      </c>
      <c r="AK354" s="53" t="str">
        <f t="shared" si="403"/>
        <v>－</v>
      </c>
      <c r="AL354" s="81"/>
      <c r="AM354" s="46" t="str">
        <f t="shared" si="404"/>
        <v>－</v>
      </c>
      <c r="AN354" s="81"/>
      <c r="AO354" s="46" t="str">
        <f t="shared" si="405"/>
        <v>-</v>
      </c>
      <c r="AP354" s="46" t="str">
        <f t="shared" si="406"/>
        <v>-</v>
      </c>
      <c r="AQ354" s="46"/>
      <c r="AR354" s="46"/>
      <c r="AS354" s="46"/>
      <c r="AT354" s="46"/>
      <c r="AU354" s="46"/>
      <c r="AV354" s="46"/>
      <c r="AW354" s="46"/>
      <c r="AX354" s="173" t="s">
        <v>387</v>
      </c>
      <c r="AY354" s="10">
        <v>38626</v>
      </c>
      <c r="AZ354" s="173" t="s">
        <v>520</v>
      </c>
      <c r="BA354" s="426" t="str">
        <f t="shared" si="390"/>
        <v>未定</v>
      </c>
      <c r="BB354" s="173" t="str">
        <f t="shared" si="381"/>
        <v/>
      </c>
      <c r="BC354" s="173" t="str">
        <f t="shared" si="407"/>
        <v/>
      </c>
      <c r="BD354" s="173" t="str">
        <f t="shared" si="417"/>
        <v/>
      </c>
      <c r="BE354" s="1"/>
      <c r="BF354" s="173">
        <v>1</v>
      </c>
      <c r="BG354" s="115" t="s">
        <v>571</v>
      </c>
      <c r="BH354" s="173"/>
      <c r="BI354" s="118"/>
      <c r="BJ354" s="61"/>
      <c r="BK354" s="173"/>
      <c r="BL354" s="3"/>
      <c r="BM354" s="105"/>
      <c r="BN354" s="111"/>
      <c r="BO354" s="3"/>
      <c r="BP354" s="3"/>
    </row>
    <row r="355" spans="1:68" s="274" customFormat="1" ht="81" customHeight="1" x14ac:dyDescent="0.15">
      <c r="A355" s="379">
        <v>279</v>
      </c>
      <c r="B355" s="226" t="s">
        <v>992</v>
      </c>
      <c r="C355" s="229" t="s">
        <v>903</v>
      </c>
      <c r="D355" s="228" t="s">
        <v>904</v>
      </c>
      <c r="E355" s="59">
        <v>498.93700000000001</v>
      </c>
      <c r="F355" s="59">
        <v>806.3</v>
      </c>
      <c r="G355" s="59">
        <v>806.3</v>
      </c>
      <c r="H355" s="59" t="s">
        <v>1083</v>
      </c>
      <c r="I355" s="238" t="s">
        <v>963</v>
      </c>
      <c r="J355" s="241" t="s">
        <v>1109</v>
      </c>
      <c r="K355" s="59">
        <v>0</v>
      </c>
      <c r="L355" s="304">
        <v>0</v>
      </c>
      <c r="M355" s="59">
        <f t="shared" si="400"/>
        <v>0</v>
      </c>
      <c r="N355" s="59"/>
      <c r="O355" s="242" t="s">
        <v>960</v>
      </c>
      <c r="P355" s="153" t="s">
        <v>1086</v>
      </c>
      <c r="Q355" s="255"/>
      <c r="R355" s="255" t="s">
        <v>72</v>
      </c>
      <c r="S355" s="256" t="s">
        <v>295</v>
      </c>
      <c r="T355" s="257" t="s">
        <v>485</v>
      </c>
      <c r="U355" s="413" t="s">
        <v>905</v>
      </c>
      <c r="V355" s="258" t="str">
        <f t="shared" si="388"/>
        <v/>
      </c>
      <c r="W355" s="261" t="s">
        <v>693</v>
      </c>
      <c r="X355" s="227"/>
      <c r="Y355" s="227" t="s">
        <v>901</v>
      </c>
      <c r="Z355" s="260"/>
      <c r="AA355" s="437"/>
      <c r="AB355" s="435"/>
      <c r="AC355" s="436"/>
      <c r="AD355" s="435" t="s">
        <v>407</v>
      </c>
      <c r="AE355" s="436" t="s">
        <v>409</v>
      </c>
      <c r="AF355" s="437"/>
      <c r="AG355" s="9" t="str">
        <f t="shared" si="399"/>
        <v>研究開発局一般会計</v>
      </c>
      <c r="AH355" s="9" t="s">
        <v>752</v>
      </c>
      <c r="AI355" s="53" t="str">
        <f t="shared" si="401"/>
        <v>－</v>
      </c>
      <c r="AJ355" s="53" t="str">
        <f t="shared" si="402"/>
        <v>－</v>
      </c>
      <c r="AK355" s="53" t="str">
        <f t="shared" si="403"/>
        <v>－</v>
      </c>
      <c r="AL355" s="81"/>
      <c r="AM355" s="46" t="str">
        <f t="shared" si="404"/>
        <v>－</v>
      </c>
      <c r="AN355" s="81"/>
      <c r="AO355" s="46" t="str">
        <f t="shared" si="405"/>
        <v>-</v>
      </c>
      <c r="AP355" s="46" t="str">
        <f t="shared" si="406"/>
        <v>-</v>
      </c>
      <c r="AQ355" s="46"/>
      <c r="AR355" s="46"/>
      <c r="AS355" s="46"/>
      <c r="AT355" s="46"/>
      <c r="AU355" s="46"/>
      <c r="AV355" s="46"/>
      <c r="AW355" s="46"/>
      <c r="AX355" s="173"/>
      <c r="AY355" s="10">
        <v>41365</v>
      </c>
      <c r="AZ355" s="173" t="s">
        <v>904</v>
      </c>
      <c r="BA355" s="426" t="str">
        <f t="shared" si="390"/>
        <v>未定</v>
      </c>
      <c r="BB355" s="173" t="str">
        <f t="shared" si="381"/>
        <v>○</v>
      </c>
      <c r="BC355" s="173" t="str">
        <f t="shared" si="407"/>
        <v/>
      </c>
      <c r="BD355" s="173" t="str">
        <f t="shared" si="417"/>
        <v>○</v>
      </c>
      <c r="BE355" s="1"/>
      <c r="BF355" s="46">
        <v>1</v>
      </c>
      <c r="BG355" s="115" t="s">
        <v>895</v>
      </c>
      <c r="BH355" s="173"/>
      <c r="BI355" s="118"/>
      <c r="BJ355" s="61"/>
      <c r="BK355" s="173"/>
      <c r="BL355" s="3"/>
      <c r="BM355" s="105"/>
      <c r="BN355" s="153"/>
      <c r="BO355" s="3"/>
      <c r="BP355" s="3"/>
    </row>
    <row r="356" spans="1:68" s="274" customFormat="1" ht="53.25" customHeight="1" x14ac:dyDescent="0.15">
      <c r="A356" s="383"/>
      <c r="B356" s="289" t="s">
        <v>1459</v>
      </c>
      <c r="C356" s="287"/>
      <c r="D356" s="288"/>
      <c r="E356" s="70"/>
      <c r="F356" s="70"/>
      <c r="G356" s="70"/>
      <c r="H356" s="70"/>
      <c r="I356" s="290"/>
      <c r="J356" s="70"/>
      <c r="K356" s="70"/>
      <c r="L356" s="70"/>
      <c r="M356" s="70"/>
      <c r="N356" s="70"/>
      <c r="O356" s="291"/>
      <c r="P356" s="114"/>
      <c r="Q356" s="292"/>
      <c r="R356" s="292"/>
      <c r="S356" s="293"/>
      <c r="T356" s="298"/>
      <c r="U356" s="78"/>
      <c r="V356" s="295" t="str">
        <f t="shared" si="388"/>
        <v/>
      </c>
      <c r="W356" s="296"/>
      <c r="X356" s="291"/>
      <c r="Y356" s="291"/>
      <c r="Z356" s="297"/>
      <c r="AA356" s="437"/>
      <c r="AB356" s="73" t="s">
        <v>406</v>
      </c>
      <c r="AC356" s="74"/>
      <c r="AD356" s="73" t="s">
        <v>406</v>
      </c>
      <c r="AE356" s="74"/>
      <c r="AF356" s="437"/>
      <c r="AG356" s="9" t="str">
        <f t="shared" si="399"/>
        <v/>
      </c>
      <c r="AH356" s="15"/>
      <c r="AI356" s="75"/>
      <c r="AJ356" s="75"/>
      <c r="AK356" s="75"/>
      <c r="AL356" s="81"/>
      <c r="AM356" s="75"/>
      <c r="AN356" s="81"/>
      <c r="AO356" s="75"/>
      <c r="AP356" s="75"/>
      <c r="AQ356" s="75"/>
      <c r="AR356" s="75"/>
      <c r="AS356" s="75"/>
      <c r="AT356" s="75"/>
      <c r="AU356" s="75"/>
      <c r="AV356" s="75"/>
      <c r="AW356" s="75"/>
      <c r="AX356" s="76"/>
      <c r="AY356" s="77"/>
      <c r="AZ356" s="76"/>
      <c r="BA356" s="78"/>
      <c r="BB356" s="76" t="str">
        <f t="shared" si="381"/>
        <v/>
      </c>
      <c r="BC356" s="76" t="str">
        <f t="shared" si="407"/>
        <v/>
      </c>
      <c r="BD356" s="76" t="str">
        <f t="shared" si="417"/>
        <v/>
      </c>
      <c r="BE356" s="1"/>
      <c r="BF356" s="173"/>
      <c r="BG356" s="115" t="s">
        <v>571</v>
      </c>
      <c r="BH356" s="173">
        <v>1</v>
      </c>
      <c r="BI356" s="173"/>
      <c r="BJ356" s="61"/>
      <c r="BK356" s="173"/>
      <c r="BL356" s="1"/>
      <c r="BM356" s="71"/>
      <c r="BN356" s="114"/>
      <c r="BO356" s="1"/>
      <c r="BP356" s="1"/>
    </row>
    <row r="357" spans="1:68" s="274" customFormat="1" ht="53.25" customHeight="1" x14ac:dyDescent="0.15">
      <c r="A357" s="383"/>
      <c r="B357" s="289" t="s">
        <v>1460</v>
      </c>
      <c r="C357" s="287"/>
      <c r="D357" s="288"/>
      <c r="E357" s="70"/>
      <c r="F357" s="70"/>
      <c r="G357" s="70"/>
      <c r="H357" s="70"/>
      <c r="I357" s="290"/>
      <c r="J357" s="70"/>
      <c r="K357" s="70"/>
      <c r="L357" s="70"/>
      <c r="M357" s="70"/>
      <c r="N357" s="70"/>
      <c r="O357" s="291"/>
      <c r="P357" s="114"/>
      <c r="Q357" s="292"/>
      <c r="R357" s="292"/>
      <c r="S357" s="293"/>
      <c r="T357" s="298"/>
      <c r="U357" s="78"/>
      <c r="V357" s="295"/>
      <c r="W357" s="296"/>
      <c r="X357" s="291"/>
      <c r="Y357" s="291"/>
      <c r="Z357" s="297"/>
      <c r="AA357" s="437"/>
      <c r="AB357" s="73"/>
      <c r="AC357" s="74"/>
      <c r="AD357" s="73"/>
      <c r="AE357" s="74"/>
      <c r="AF357" s="437"/>
      <c r="AG357" s="9"/>
      <c r="AH357" s="15"/>
      <c r="AI357" s="75"/>
      <c r="AJ357" s="75"/>
      <c r="AK357" s="75"/>
      <c r="AL357" s="81"/>
      <c r="AM357" s="75"/>
      <c r="AN357" s="81"/>
      <c r="AO357" s="75"/>
      <c r="AP357" s="75"/>
      <c r="AQ357" s="75"/>
      <c r="AR357" s="75"/>
      <c r="AS357" s="75"/>
      <c r="AT357" s="75"/>
      <c r="AU357" s="75"/>
      <c r="AV357" s="75"/>
      <c r="AW357" s="75"/>
      <c r="AX357" s="76"/>
      <c r="AY357" s="77"/>
      <c r="AZ357" s="76"/>
      <c r="BA357" s="78"/>
      <c r="BB357" s="76" t="str">
        <f t="shared" si="381"/>
        <v/>
      </c>
      <c r="BC357" s="76"/>
      <c r="BD357" s="76" t="str">
        <f t="shared" si="417"/>
        <v/>
      </c>
      <c r="BE357" s="1"/>
      <c r="BF357" s="173"/>
      <c r="BG357" s="115" t="s">
        <v>571</v>
      </c>
      <c r="BH357" s="173">
        <v>1</v>
      </c>
      <c r="BI357" s="173"/>
      <c r="BJ357" s="61"/>
      <c r="BK357" s="173"/>
      <c r="BL357" s="1"/>
      <c r="BM357" s="71"/>
      <c r="BN357" s="114"/>
      <c r="BO357" s="1"/>
      <c r="BP357" s="1"/>
    </row>
    <row r="358" spans="1:68" s="273" customFormat="1" ht="21" customHeight="1" x14ac:dyDescent="0.15">
      <c r="A358" s="380" t="s">
        <v>637</v>
      </c>
      <c r="B358" s="230"/>
      <c r="C358" s="505"/>
      <c r="D358" s="506"/>
      <c r="E358" s="88"/>
      <c r="F358" s="91"/>
      <c r="G358" s="90"/>
      <c r="H358" s="90"/>
      <c r="I358" s="243"/>
      <c r="J358" s="90"/>
      <c r="K358" s="88"/>
      <c r="L358" s="89"/>
      <c r="M358" s="89"/>
      <c r="N358" s="90"/>
      <c r="O358" s="245"/>
      <c r="P358" s="110"/>
      <c r="Q358" s="263"/>
      <c r="R358" s="230"/>
      <c r="S358" s="264"/>
      <c r="T358" s="265"/>
      <c r="U358" s="414"/>
      <c r="V358" s="266" t="str">
        <f t="shared" si="388"/>
        <v/>
      </c>
      <c r="W358" s="266"/>
      <c r="X358" s="266"/>
      <c r="Y358" s="266"/>
      <c r="Z358" s="267"/>
      <c r="AA358" s="38"/>
      <c r="AB358" s="92"/>
      <c r="AC358" s="93"/>
      <c r="AD358" s="92"/>
      <c r="AE358" s="93"/>
      <c r="AF358" s="28"/>
      <c r="AG358" s="9" t="str">
        <f t="shared" ref="AG358:AG413" si="425">R358&amp;S358</f>
        <v/>
      </c>
      <c r="AH358" s="15"/>
      <c r="AI358" s="94"/>
      <c r="AJ358" s="94"/>
      <c r="AK358" s="94"/>
      <c r="AL358" s="45"/>
      <c r="AM358" s="94"/>
      <c r="AN358" s="45"/>
      <c r="AO358" s="94"/>
      <c r="AP358" s="94"/>
      <c r="AQ358" s="94"/>
      <c r="AR358" s="94"/>
      <c r="AS358" s="94"/>
      <c r="AT358" s="94"/>
      <c r="AU358" s="94"/>
      <c r="AV358" s="94"/>
      <c r="AW358" s="94"/>
      <c r="AX358" s="95"/>
      <c r="AY358" s="507"/>
      <c r="AZ358" s="94"/>
      <c r="BA358" s="96"/>
      <c r="BB358" s="95"/>
      <c r="BC358" s="95"/>
      <c r="BD358" s="95"/>
      <c r="BE358" s="104"/>
      <c r="BF358" s="46"/>
      <c r="BG358" s="115"/>
      <c r="BH358" s="116"/>
      <c r="BI358" s="117"/>
      <c r="BJ358" s="61"/>
      <c r="BK358" s="116"/>
      <c r="BL358" s="104"/>
      <c r="BM358" s="83"/>
      <c r="BN358" s="110"/>
      <c r="BO358" s="104"/>
      <c r="BP358" s="104"/>
    </row>
    <row r="359" spans="1:68" s="274" customFormat="1" ht="54" customHeight="1" x14ac:dyDescent="0.15">
      <c r="A359" s="379">
        <v>280</v>
      </c>
      <c r="B359" s="226" t="s">
        <v>1496</v>
      </c>
      <c r="C359" s="229" t="s">
        <v>795</v>
      </c>
      <c r="D359" s="228" t="s">
        <v>520</v>
      </c>
      <c r="E359" s="59">
        <v>39985.207000000002</v>
      </c>
      <c r="F359" s="59">
        <v>27372</v>
      </c>
      <c r="G359" s="59">
        <v>27372</v>
      </c>
      <c r="H359" s="59" t="s">
        <v>1083</v>
      </c>
      <c r="I359" s="238" t="s">
        <v>963</v>
      </c>
      <c r="J359" s="241" t="s">
        <v>1109</v>
      </c>
      <c r="K359" s="59">
        <v>30236.428</v>
      </c>
      <c r="L359" s="59">
        <v>39887.428999999996</v>
      </c>
      <c r="M359" s="59">
        <f t="shared" ref="M359:M365" si="426">L359-K359</f>
        <v>9651.0009999999966</v>
      </c>
      <c r="N359" s="59"/>
      <c r="O359" s="242" t="s">
        <v>960</v>
      </c>
      <c r="P359" s="153" t="s">
        <v>1086</v>
      </c>
      <c r="Q359" s="255" t="s">
        <v>1591</v>
      </c>
      <c r="R359" s="255" t="s">
        <v>34</v>
      </c>
      <c r="S359" s="256" t="s">
        <v>295</v>
      </c>
      <c r="T359" s="257" t="s">
        <v>280</v>
      </c>
      <c r="U359" s="426">
        <v>290</v>
      </c>
      <c r="V359" s="258" t="str">
        <f t="shared" si="388"/>
        <v/>
      </c>
      <c r="W359" s="261" t="s">
        <v>603</v>
      </c>
      <c r="X359" s="227"/>
      <c r="Y359" s="227" t="s">
        <v>387</v>
      </c>
      <c r="Z359" s="260"/>
      <c r="AA359" s="437"/>
      <c r="AB359" s="435" t="s">
        <v>407</v>
      </c>
      <c r="AC359" s="436" t="s">
        <v>408</v>
      </c>
      <c r="AD359" s="435"/>
      <c r="AE359" s="436"/>
      <c r="AF359" s="437"/>
      <c r="AG359" s="9" t="str">
        <f t="shared" si="425"/>
        <v>研究開発局一般会計</v>
      </c>
      <c r="AH359" s="15"/>
      <c r="AI359" s="53" t="str">
        <f t="shared" ref="AI359:AI365" si="427">IF(OR(AJ359="○",AS359="○"),"○","－")</f>
        <v>－</v>
      </c>
      <c r="AJ359" s="53" t="str">
        <f t="shared" ref="AJ359:AJ365" si="428">IF(OR(AO359="○",AP359="○",AQ359="○",AT359="○",AV359="○"),"○","－")</f>
        <v>－</v>
      </c>
      <c r="AK359" s="53" t="str">
        <f t="shared" ref="AK359:AK365" si="429">IF(OR(AO359="○",AP359="○",AQ359="○"),"○","－")</f>
        <v>－</v>
      </c>
      <c r="AL359" s="81"/>
      <c r="AM359" s="46" t="str">
        <f t="shared" ref="AM359:AM365" si="430">IF(AB359="○","○","－")</f>
        <v>○</v>
      </c>
      <c r="AN359" s="81"/>
      <c r="AO359" s="46" t="str">
        <f t="shared" ref="AO359:AO365" si="431">IF(AY359=41730,"○","-")</f>
        <v>-</v>
      </c>
      <c r="AP359" s="46" t="str">
        <f t="shared" ref="AP359:AP365" si="432">IF(AZ359=42460,"○","-")</f>
        <v>-</v>
      </c>
      <c r="AQ359" s="46"/>
      <c r="AR359" s="46" t="s">
        <v>407</v>
      </c>
      <c r="AS359" s="46"/>
      <c r="AT359" s="46"/>
      <c r="AU359" s="46"/>
      <c r="AV359" s="46"/>
      <c r="AW359" s="46"/>
      <c r="AX359" s="173" t="s">
        <v>387</v>
      </c>
      <c r="AY359" s="10">
        <v>37712</v>
      </c>
      <c r="AZ359" s="173" t="s">
        <v>520</v>
      </c>
      <c r="BA359" s="426" t="str">
        <f t="shared" si="390"/>
        <v>未定</v>
      </c>
      <c r="BB359" s="173" t="str">
        <f t="shared" si="381"/>
        <v>○</v>
      </c>
      <c r="BC359" s="173" t="str">
        <f t="shared" ref="BC359:BC372" si="433">IF(AND(AZ359="未定",AB359="○"),"○","")</f>
        <v>○</v>
      </c>
      <c r="BD359" s="173" t="str">
        <f t="shared" si="417"/>
        <v/>
      </c>
      <c r="BE359" s="1"/>
      <c r="BF359" s="173">
        <v>1</v>
      </c>
      <c r="BG359" s="115" t="s">
        <v>572</v>
      </c>
      <c r="BH359" s="173"/>
      <c r="BI359" s="118"/>
      <c r="BJ359" s="61"/>
      <c r="BK359" s="173"/>
      <c r="BL359" s="3"/>
      <c r="BM359" s="105"/>
      <c r="BN359" s="153"/>
      <c r="BO359" s="3"/>
      <c r="BP359" s="3"/>
    </row>
    <row r="360" spans="1:68" s="274" customFormat="1" ht="60" customHeight="1" x14ac:dyDescent="0.15">
      <c r="A360" s="379">
        <v>281</v>
      </c>
      <c r="B360" s="226" t="s">
        <v>604</v>
      </c>
      <c r="C360" s="229" t="s">
        <v>794</v>
      </c>
      <c r="D360" s="228" t="s">
        <v>520</v>
      </c>
      <c r="E360" s="59">
        <v>426.18400000000003</v>
      </c>
      <c r="F360" s="59">
        <v>426.18400000000003</v>
      </c>
      <c r="G360" s="59">
        <v>390.5</v>
      </c>
      <c r="H360" s="59" t="s">
        <v>1083</v>
      </c>
      <c r="I360" s="238" t="s">
        <v>963</v>
      </c>
      <c r="J360" s="241" t="s">
        <v>1127</v>
      </c>
      <c r="K360" s="59">
        <v>529.98500000000001</v>
      </c>
      <c r="L360" s="59">
        <v>484.75700000000001</v>
      </c>
      <c r="M360" s="59">
        <f t="shared" si="426"/>
        <v>-45.228000000000009</v>
      </c>
      <c r="N360" s="59">
        <v>-45.228000000000002</v>
      </c>
      <c r="O360" s="242" t="s">
        <v>961</v>
      </c>
      <c r="P360" s="153" t="s">
        <v>1134</v>
      </c>
      <c r="Q360" s="255" t="s">
        <v>1592</v>
      </c>
      <c r="R360" s="255" t="s">
        <v>34</v>
      </c>
      <c r="S360" s="256" t="s">
        <v>295</v>
      </c>
      <c r="T360" s="257" t="s">
        <v>280</v>
      </c>
      <c r="U360" s="426">
        <v>291</v>
      </c>
      <c r="V360" s="258" t="str">
        <f t="shared" si="388"/>
        <v/>
      </c>
      <c r="W360" s="261" t="s">
        <v>603</v>
      </c>
      <c r="X360" s="227"/>
      <c r="Y360" s="227"/>
      <c r="Z360" s="260"/>
      <c r="AA360" s="437"/>
      <c r="AB360" s="435" t="s">
        <v>407</v>
      </c>
      <c r="AC360" s="436" t="s">
        <v>408</v>
      </c>
      <c r="AD360" s="435"/>
      <c r="AE360" s="436"/>
      <c r="AF360" s="437"/>
      <c r="AG360" s="9" t="str">
        <f t="shared" si="425"/>
        <v>研究開発局一般会計</v>
      </c>
      <c r="AH360" s="15"/>
      <c r="AI360" s="53" t="str">
        <f t="shared" si="427"/>
        <v>－</v>
      </c>
      <c r="AJ360" s="53" t="str">
        <f t="shared" si="428"/>
        <v>－</v>
      </c>
      <c r="AK360" s="53" t="str">
        <f t="shared" si="429"/>
        <v>－</v>
      </c>
      <c r="AL360" s="81"/>
      <c r="AM360" s="46" t="str">
        <f t="shared" si="430"/>
        <v>○</v>
      </c>
      <c r="AN360" s="81"/>
      <c r="AO360" s="46" t="str">
        <f t="shared" si="431"/>
        <v>-</v>
      </c>
      <c r="AP360" s="46" t="str">
        <f t="shared" si="432"/>
        <v>-</v>
      </c>
      <c r="AQ360" s="46"/>
      <c r="AR360" s="46" t="s">
        <v>407</v>
      </c>
      <c r="AS360" s="51"/>
      <c r="AT360" s="46"/>
      <c r="AU360" s="46"/>
      <c r="AV360" s="46"/>
      <c r="AW360" s="46"/>
      <c r="AX360" s="173" t="s">
        <v>387</v>
      </c>
      <c r="AY360" s="10">
        <v>39904</v>
      </c>
      <c r="AZ360" s="173" t="s">
        <v>520</v>
      </c>
      <c r="BA360" s="426" t="str">
        <f t="shared" si="390"/>
        <v>未定</v>
      </c>
      <c r="BB360" s="173" t="str">
        <f t="shared" si="381"/>
        <v>○</v>
      </c>
      <c r="BC360" s="173" t="str">
        <f t="shared" si="433"/>
        <v>○</v>
      </c>
      <c r="BD360" s="173" t="str">
        <f t="shared" si="417"/>
        <v/>
      </c>
      <c r="BE360" s="1"/>
      <c r="BF360" s="173">
        <v>1</v>
      </c>
      <c r="BG360" s="115" t="s">
        <v>572</v>
      </c>
      <c r="BH360" s="173"/>
      <c r="BI360" s="118"/>
      <c r="BJ360" s="61"/>
      <c r="BK360" s="173"/>
      <c r="BL360" s="3"/>
      <c r="BM360" s="105"/>
      <c r="BN360" s="153"/>
      <c r="BO360" s="3"/>
      <c r="BP360" s="3"/>
    </row>
    <row r="361" spans="1:68" s="274" customFormat="1" ht="54" customHeight="1" x14ac:dyDescent="0.15">
      <c r="A361" s="379">
        <v>282</v>
      </c>
      <c r="B361" s="226" t="s">
        <v>1497</v>
      </c>
      <c r="C361" s="229" t="s">
        <v>788</v>
      </c>
      <c r="D361" s="228" t="s">
        <v>520</v>
      </c>
      <c r="E361" s="59">
        <v>87.903999999999996</v>
      </c>
      <c r="F361" s="59">
        <v>87.903999999999996</v>
      </c>
      <c r="G361" s="59">
        <v>73.3</v>
      </c>
      <c r="H361" s="175" t="s">
        <v>1050</v>
      </c>
      <c r="I361" s="238" t="s">
        <v>963</v>
      </c>
      <c r="J361" s="241" t="s">
        <v>1109</v>
      </c>
      <c r="K361" s="59">
        <v>97.903999999999996</v>
      </c>
      <c r="L361" s="59">
        <v>97.903999999999996</v>
      </c>
      <c r="M361" s="59">
        <f t="shared" si="426"/>
        <v>0</v>
      </c>
      <c r="N361" s="59"/>
      <c r="O361" s="242" t="s">
        <v>960</v>
      </c>
      <c r="P361" s="153" t="s">
        <v>1086</v>
      </c>
      <c r="Q361" s="255"/>
      <c r="R361" s="255" t="s">
        <v>34</v>
      </c>
      <c r="S361" s="256" t="s">
        <v>295</v>
      </c>
      <c r="T361" s="257" t="s">
        <v>240</v>
      </c>
      <c r="U361" s="426">
        <v>292</v>
      </c>
      <c r="V361" s="258" t="s">
        <v>959</v>
      </c>
      <c r="W361" s="261" t="s">
        <v>958</v>
      </c>
      <c r="X361" s="227"/>
      <c r="Y361" s="227"/>
      <c r="Z361" s="260"/>
      <c r="AA361" s="437"/>
      <c r="AB361" s="435" t="s">
        <v>406</v>
      </c>
      <c r="AC361" s="436"/>
      <c r="AD361" s="435" t="s">
        <v>406</v>
      </c>
      <c r="AE361" s="436"/>
      <c r="AF361" s="437"/>
      <c r="AG361" s="9" t="str">
        <f t="shared" si="425"/>
        <v>研究開発局一般会計</v>
      </c>
      <c r="AH361" s="15"/>
      <c r="AI361" s="53" t="str">
        <f t="shared" si="427"/>
        <v>－</v>
      </c>
      <c r="AJ361" s="53" t="str">
        <f t="shared" si="428"/>
        <v>－</v>
      </c>
      <c r="AK361" s="53" t="str">
        <f t="shared" si="429"/>
        <v>－</v>
      </c>
      <c r="AL361" s="81"/>
      <c r="AM361" s="46" t="str">
        <f t="shared" si="430"/>
        <v>－</v>
      </c>
      <c r="AN361" s="81"/>
      <c r="AO361" s="46" t="str">
        <f t="shared" si="431"/>
        <v>-</v>
      </c>
      <c r="AP361" s="46" t="str">
        <f t="shared" si="432"/>
        <v>-</v>
      </c>
      <c r="AQ361" s="46"/>
      <c r="AR361" s="46" t="s">
        <v>407</v>
      </c>
      <c r="AS361" s="46"/>
      <c r="AT361" s="46"/>
      <c r="AU361" s="46"/>
      <c r="AV361" s="46"/>
      <c r="AW361" s="46"/>
      <c r="AX361" s="173"/>
      <c r="AY361" s="10">
        <v>40634</v>
      </c>
      <c r="AZ361" s="173" t="s">
        <v>520</v>
      </c>
      <c r="BA361" s="426" t="str">
        <f t="shared" si="390"/>
        <v>未定</v>
      </c>
      <c r="BB361" s="173" t="str">
        <f t="shared" si="381"/>
        <v>○</v>
      </c>
      <c r="BC361" s="173" t="str">
        <f t="shared" si="433"/>
        <v/>
      </c>
      <c r="BD361" s="173" t="str">
        <f t="shared" si="417"/>
        <v/>
      </c>
      <c r="BE361" s="1"/>
      <c r="BF361" s="173">
        <v>1</v>
      </c>
      <c r="BG361" s="115" t="s">
        <v>572</v>
      </c>
      <c r="BH361" s="173"/>
      <c r="BI361" s="118"/>
      <c r="BJ361" s="61"/>
      <c r="BK361" s="173"/>
      <c r="BL361" s="3"/>
      <c r="BM361" s="105"/>
      <c r="BN361" s="153"/>
      <c r="BO361" s="3"/>
      <c r="BP361" s="3"/>
    </row>
    <row r="362" spans="1:68" s="274" customFormat="1" ht="90" customHeight="1" x14ac:dyDescent="0.15">
      <c r="A362" s="379">
        <v>283</v>
      </c>
      <c r="B362" s="226" t="s">
        <v>874</v>
      </c>
      <c r="C362" s="229" t="s">
        <v>795</v>
      </c>
      <c r="D362" s="228" t="s">
        <v>520</v>
      </c>
      <c r="E362" s="59">
        <v>113967.984</v>
      </c>
      <c r="F362" s="59">
        <v>113967.984</v>
      </c>
      <c r="G362" s="59">
        <v>113967.984</v>
      </c>
      <c r="H362" s="175" t="s">
        <v>1017</v>
      </c>
      <c r="I362" s="238" t="s">
        <v>963</v>
      </c>
      <c r="J362" s="241" t="s">
        <v>1109</v>
      </c>
      <c r="K362" s="59">
        <v>114471.942</v>
      </c>
      <c r="L362" s="59">
        <v>125401.85400000001</v>
      </c>
      <c r="M362" s="59">
        <f t="shared" si="426"/>
        <v>10929.912000000011</v>
      </c>
      <c r="N362" s="59"/>
      <c r="O362" s="242" t="s">
        <v>960</v>
      </c>
      <c r="P362" s="153" t="s">
        <v>1142</v>
      </c>
      <c r="Q362" s="255" t="s">
        <v>1593</v>
      </c>
      <c r="R362" s="255" t="s">
        <v>34</v>
      </c>
      <c r="S362" s="256" t="s">
        <v>295</v>
      </c>
      <c r="T362" s="257" t="s">
        <v>273</v>
      </c>
      <c r="U362" s="426">
        <v>293</v>
      </c>
      <c r="V362" s="258" t="s">
        <v>959</v>
      </c>
      <c r="W362" s="261" t="s">
        <v>958</v>
      </c>
      <c r="X362" s="227"/>
      <c r="Y362" s="227"/>
      <c r="Z362" s="260"/>
      <c r="AA362" s="437"/>
      <c r="AB362" s="435" t="s">
        <v>406</v>
      </c>
      <c r="AC362" s="436"/>
      <c r="AD362" s="435" t="s">
        <v>406</v>
      </c>
      <c r="AE362" s="436"/>
      <c r="AF362" s="437"/>
      <c r="AG362" s="9" t="str">
        <f t="shared" si="425"/>
        <v>研究開発局一般会計</v>
      </c>
      <c r="AH362" s="15"/>
      <c r="AI362" s="53" t="str">
        <f t="shared" si="427"/>
        <v>－</v>
      </c>
      <c r="AJ362" s="53" t="str">
        <f t="shared" si="428"/>
        <v>－</v>
      </c>
      <c r="AK362" s="53" t="str">
        <f t="shared" si="429"/>
        <v>－</v>
      </c>
      <c r="AL362" s="81"/>
      <c r="AM362" s="46" t="str">
        <f t="shared" si="430"/>
        <v>－</v>
      </c>
      <c r="AN362" s="81"/>
      <c r="AO362" s="46" t="str">
        <f t="shared" si="431"/>
        <v>-</v>
      </c>
      <c r="AP362" s="46" t="str">
        <f t="shared" si="432"/>
        <v>-</v>
      </c>
      <c r="AQ362" s="46"/>
      <c r="AR362" s="46" t="s">
        <v>407</v>
      </c>
      <c r="AS362" s="46"/>
      <c r="AT362" s="46"/>
      <c r="AU362" s="46"/>
      <c r="AV362" s="46"/>
      <c r="AW362" s="46"/>
      <c r="AX362" s="173" t="s">
        <v>387</v>
      </c>
      <c r="AY362" s="10">
        <v>37712</v>
      </c>
      <c r="AZ362" s="173" t="s">
        <v>520</v>
      </c>
      <c r="BA362" s="426" t="str">
        <f t="shared" si="390"/>
        <v>未定</v>
      </c>
      <c r="BB362" s="173" t="str">
        <f t="shared" ref="BB362:BB418" si="434">IF(AND(AZ362="未定",OR(V362="○",AB362="○",AD362="○")),"○","")</f>
        <v>○</v>
      </c>
      <c r="BC362" s="173" t="str">
        <f t="shared" si="433"/>
        <v/>
      </c>
      <c r="BD362" s="173" t="str">
        <f t="shared" si="417"/>
        <v/>
      </c>
      <c r="BE362" s="1"/>
      <c r="BF362" s="173">
        <v>1</v>
      </c>
      <c r="BG362" s="115" t="s">
        <v>572</v>
      </c>
      <c r="BH362" s="173"/>
      <c r="BI362" s="118"/>
      <c r="BJ362" s="61"/>
      <c r="BK362" s="173"/>
      <c r="BL362" s="3"/>
      <c r="BM362" s="105"/>
      <c r="BN362" s="153"/>
      <c r="BO362" s="3"/>
      <c r="BP362" s="3"/>
    </row>
    <row r="363" spans="1:68" s="274" customFormat="1" ht="90" customHeight="1" x14ac:dyDescent="0.15">
      <c r="A363" s="379">
        <v>284</v>
      </c>
      <c r="B363" s="226" t="s">
        <v>875</v>
      </c>
      <c r="C363" s="229" t="s">
        <v>795</v>
      </c>
      <c r="D363" s="228" t="s">
        <v>520</v>
      </c>
      <c r="E363" s="59">
        <v>6202.3719999999994</v>
      </c>
      <c r="F363" s="59">
        <v>9833.1</v>
      </c>
      <c r="G363" s="59">
        <v>9833.1</v>
      </c>
      <c r="H363" s="59" t="s">
        <v>1083</v>
      </c>
      <c r="I363" s="238" t="s">
        <v>963</v>
      </c>
      <c r="J363" s="241" t="s">
        <v>1109</v>
      </c>
      <c r="K363" s="59">
        <v>911.06399999999996</v>
      </c>
      <c r="L363" s="59">
        <v>7766.2740000000003</v>
      </c>
      <c r="M363" s="59">
        <f t="shared" si="426"/>
        <v>6855.21</v>
      </c>
      <c r="N363" s="59"/>
      <c r="O363" s="242" t="s">
        <v>960</v>
      </c>
      <c r="P363" s="153" t="s">
        <v>1547</v>
      </c>
      <c r="Q363" s="255" t="s">
        <v>1594</v>
      </c>
      <c r="R363" s="255" t="s">
        <v>34</v>
      </c>
      <c r="S363" s="256" t="s">
        <v>295</v>
      </c>
      <c r="T363" s="257" t="s">
        <v>156</v>
      </c>
      <c r="U363" s="426">
        <v>294</v>
      </c>
      <c r="V363" s="258" t="str">
        <f t="shared" si="388"/>
        <v/>
      </c>
      <c r="W363" s="261" t="s">
        <v>603</v>
      </c>
      <c r="X363" s="227"/>
      <c r="Y363" s="227" t="s">
        <v>387</v>
      </c>
      <c r="Z363" s="260"/>
      <c r="AA363" s="437"/>
      <c r="AB363" s="435" t="s">
        <v>407</v>
      </c>
      <c r="AC363" s="436" t="s">
        <v>408</v>
      </c>
      <c r="AD363" s="435"/>
      <c r="AE363" s="436"/>
      <c r="AF363" s="437"/>
      <c r="AG363" s="9" t="str">
        <f t="shared" si="425"/>
        <v>研究開発局一般会計</v>
      </c>
      <c r="AH363" s="15" t="s">
        <v>715</v>
      </c>
      <c r="AI363" s="53" t="str">
        <f t="shared" si="427"/>
        <v>－</v>
      </c>
      <c r="AJ363" s="53" t="str">
        <f t="shared" si="428"/>
        <v>－</v>
      </c>
      <c r="AK363" s="53" t="str">
        <f t="shared" si="429"/>
        <v>－</v>
      </c>
      <c r="AL363" s="81"/>
      <c r="AM363" s="46" t="str">
        <f t="shared" si="430"/>
        <v>○</v>
      </c>
      <c r="AN363" s="81"/>
      <c r="AO363" s="46" t="str">
        <f t="shared" si="431"/>
        <v>-</v>
      </c>
      <c r="AP363" s="46" t="str">
        <f t="shared" si="432"/>
        <v>-</v>
      </c>
      <c r="AQ363" s="46"/>
      <c r="AR363" s="46" t="s">
        <v>407</v>
      </c>
      <c r="AS363" s="46"/>
      <c r="AT363" s="46"/>
      <c r="AU363" s="46"/>
      <c r="AV363" s="46"/>
      <c r="AW363" s="46"/>
      <c r="AX363" s="173" t="s">
        <v>387</v>
      </c>
      <c r="AY363" s="10">
        <v>37712</v>
      </c>
      <c r="AZ363" s="173" t="s">
        <v>520</v>
      </c>
      <c r="BA363" s="426" t="str">
        <f t="shared" si="390"/>
        <v>未定</v>
      </c>
      <c r="BB363" s="173" t="str">
        <f t="shared" si="434"/>
        <v>○</v>
      </c>
      <c r="BC363" s="173" t="str">
        <f t="shared" si="433"/>
        <v>○</v>
      </c>
      <c r="BD363" s="173" t="str">
        <f t="shared" si="417"/>
        <v/>
      </c>
      <c r="BE363" s="1"/>
      <c r="BF363" s="173">
        <v>1</v>
      </c>
      <c r="BG363" s="115" t="s">
        <v>572</v>
      </c>
      <c r="BH363" s="173"/>
      <c r="BI363" s="118"/>
      <c r="BJ363" s="61"/>
      <c r="BK363" s="173"/>
      <c r="BL363" s="3"/>
      <c r="BM363" s="105"/>
      <c r="BN363" s="153"/>
      <c r="BO363" s="3"/>
      <c r="BP363" s="3"/>
    </row>
    <row r="364" spans="1:68" s="274" customFormat="1" ht="84" customHeight="1" x14ac:dyDescent="0.15">
      <c r="A364" s="379">
        <v>285</v>
      </c>
      <c r="B364" s="226" t="s">
        <v>938</v>
      </c>
      <c r="C364" s="229" t="s">
        <v>787</v>
      </c>
      <c r="D364" s="227" t="s">
        <v>523</v>
      </c>
      <c r="E364" s="59">
        <v>6029.64</v>
      </c>
      <c r="F364" s="59">
        <v>6357.5</v>
      </c>
      <c r="G364" s="59">
        <v>6357.5</v>
      </c>
      <c r="H364" s="59" t="s">
        <v>1083</v>
      </c>
      <c r="I364" s="238" t="s">
        <v>963</v>
      </c>
      <c r="J364" s="241" t="s">
        <v>1109</v>
      </c>
      <c r="K364" s="59">
        <v>30</v>
      </c>
      <c r="L364" s="59">
        <v>830.59299999999996</v>
      </c>
      <c r="M364" s="59">
        <f t="shared" si="426"/>
        <v>800.59299999999996</v>
      </c>
      <c r="N364" s="59"/>
      <c r="O364" s="242" t="s">
        <v>960</v>
      </c>
      <c r="P364" s="153" t="s">
        <v>1547</v>
      </c>
      <c r="Q364" s="255" t="s">
        <v>1595</v>
      </c>
      <c r="R364" s="255" t="s">
        <v>34</v>
      </c>
      <c r="S364" s="256" t="s">
        <v>295</v>
      </c>
      <c r="T364" s="257" t="s">
        <v>240</v>
      </c>
      <c r="U364" s="413">
        <v>295</v>
      </c>
      <c r="V364" s="258"/>
      <c r="W364" s="261" t="s">
        <v>693</v>
      </c>
      <c r="X364" s="227"/>
      <c r="Y364" s="227"/>
      <c r="Z364" s="260"/>
      <c r="AA364" s="437"/>
      <c r="AB364" s="435" t="s">
        <v>406</v>
      </c>
      <c r="AC364" s="436"/>
      <c r="AD364" s="435" t="s">
        <v>407</v>
      </c>
      <c r="AE364" s="436" t="s">
        <v>409</v>
      </c>
      <c r="AF364" s="437"/>
      <c r="AG364" s="9" t="str">
        <f t="shared" si="425"/>
        <v>研究開発局一般会計</v>
      </c>
      <c r="AH364" s="15" t="s">
        <v>715</v>
      </c>
      <c r="AI364" s="53" t="str">
        <f t="shared" si="427"/>
        <v>－</v>
      </c>
      <c r="AJ364" s="53" t="str">
        <f t="shared" si="428"/>
        <v>－</v>
      </c>
      <c r="AK364" s="53" t="str">
        <f t="shared" si="429"/>
        <v>－</v>
      </c>
      <c r="AL364" s="81"/>
      <c r="AM364" s="46" t="str">
        <f t="shared" si="430"/>
        <v>－</v>
      </c>
      <c r="AN364" s="81"/>
      <c r="AO364" s="46" t="str">
        <f t="shared" si="431"/>
        <v>-</v>
      </c>
      <c r="AP364" s="46" t="str">
        <f t="shared" si="432"/>
        <v>-</v>
      </c>
      <c r="AQ364" s="46"/>
      <c r="AR364" s="46" t="s">
        <v>407</v>
      </c>
      <c r="AS364" s="46"/>
      <c r="AT364" s="46"/>
      <c r="AU364" s="46"/>
      <c r="AV364" s="46"/>
      <c r="AW364" s="46"/>
      <c r="AX364" s="173"/>
      <c r="AY364" s="10">
        <v>41365</v>
      </c>
      <c r="AZ364" s="516" t="s">
        <v>523</v>
      </c>
      <c r="BA364" s="426" t="str">
        <f t="shared" si="390"/>
        <v>未定</v>
      </c>
      <c r="BB364" s="173" t="str">
        <f t="shared" si="434"/>
        <v>○</v>
      </c>
      <c r="BC364" s="173" t="str">
        <f t="shared" si="433"/>
        <v/>
      </c>
      <c r="BD364" s="173" t="str">
        <f t="shared" si="417"/>
        <v>○</v>
      </c>
      <c r="BE364" s="1"/>
      <c r="BF364" s="173">
        <v>1</v>
      </c>
      <c r="BG364" s="115" t="s">
        <v>572</v>
      </c>
      <c r="BH364" s="173"/>
      <c r="BI364" s="118"/>
      <c r="BJ364" s="61"/>
      <c r="BK364" s="173"/>
      <c r="BL364" s="1"/>
      <c r="BM364" s="105"/>
      <c r="BN364" s="153"/>
      <c r="BO364" s="1"/>
      <c r="BP364" s="1"/>
    </row>
    <row r="365" spans="1:68" s="274" customFormat="1" ht="84" customHeight="1" x14ac:dyDescent="0.15">
      <c r="A365" s="379">
        <v>286</v>
      </c>
      <c r="B365" s="226" t="s">
        <v>939</v>
      </c>
      <c r="C365" s="229" t="s">
        <v>954</v>
      </c>
      <c r="D365" s="227" t="s">
        <v>523</v>
      </c>
      <c r="E365" s="59">
        <v>394</v>
      </c>
      <c r="F365" s="59">
        <v>2605.9</v>
      </c>
      <c r="G365" s="59">
        <v>2605.9</v>
      </c>
      <c r="H365" s="59" t="s">
        <v>1083</v>
      </c>
      <c r="I365" s="238" t="s">
        <v>963</v>
      </c>
      <c r="J365" s="241" t="s">
        <v>1109</v>
      </c>
      <c r="K365" s="59">
        <v>0</v>
      </c>
      <c r="L365" s="59">
        <v>0</v>
      </c>
      <c r="M365" s="59">
        <f t="shared" si="426"/>
        <v>0</v>
      </c>
      <c r="N365" s="59"/>
      <c r="O365" s="242" t="s">
        <v>960</v>
      </c>
      <c r="P365" s="153" t="s">
        <v>1547</v>
      </c>
      <c r="Q365" s="255"/>
      <c r="R365" s="255" t="s">
        <v>34</v>
      </c>
      <c r="S365" s="256" t="s">
        <v>295</v>
      </c>
      <c r="T365" s="257" t="s">
        <v>240</v>
      </c>
      <c r="U365" s="413">
        <v>296</v>
      </c>
      <c r="V365" s="258"/>
      <c r="W365" s="261" t="s">
        <v>693</v>
      </c>
      <c r="X365" s="227"/>
      <c r="Y365" s="227" t="s">
        <v>387</v>
      </c>
      <c r="Z365" s="260"/>
      <c r="AA365" s="437"/>
      <c r="AB365" s="435" t="s">
        <v>406</v>
      </c>
      <c r="AC365" s="436"/>
      <c r="AD365" s="435" t="s">
        <v>407</v>
      </c>
      <c r="AE365" s="436" t="s">
        <v>409</v>
      </c>
      <c r="AF365" s="437"/>
      <c r="AG365" s="9" t="str">
        <f t="shared" si="425"/>
        <v>研究開発局一般会計</v>
      </c>
      <c r="AH365" s="15" t="s">
        <v>715</v>
      </c>
      <c r="AI365" s="53" t="str">
        <f t="shared" si="427"/>
        <v>－</v>
      </c>
      <c r="AJ365" s="53" t="str">
        <f t="shared" si="428"/>
        <v>－</v>
      </c>
      <c r="AK365" s="53" t="str">
        <f t="shared" si="429"/>
        <v>－</v>
      </c>
      <c r="AL365" s="81"/>
      <c r="AM365" s="46" t="str">
        <f t="shared" si="430"/>
        <v>－</v>
      </c>
      <c r="AN365" s="81"/>
      <c r="AO365" s="46" t="str">
        <f t="shared" si="431"/>
        <v>-</v>
      </c>
      <c r="AP365" s="46" t="str">
        <f t="shared" si="432"/>
        <v>-</v>
      </c>
      <c r="AQ365" s="46"/>
      <c r="AR365" s="46" t="s">
        <v>407</v>
      </c>
      <c r="AS365" s="46"/>
      <c r="AT365" s="46"/>
      <c r="AU365" s="46"/>
      <c r="AV365" s="46"/>
      <c r="AW365" s="46"/>
      <c r="AX365" s="173"/>
      <c r="AY365" s="10">
        <v>41365</v>
      </c>
      <c r="AZ365" s="516" t="s">
        <v>523</v>
      </c>
      <c r="BA365" s="426" t="str">
        <f t="shared" si="390"/>
        <v>未定</v>
      </c>
      <c r="BB365" s="173" t="str">
        <f t="shared" si="434"/>
        <v>○</v>
      </c>
      <c r="BC365" s="173" t="str">
        <f t="shared" si="433"/>
        <v/>
      </c>
      <c r="BD365" s="173" t="str">
        <f t="shared" si="417"/>
        <v>○</v>
      </c>
      <c r="BE365" s="1"/>
      <c r="BF365" s="173">
        <v>1</v>
      </c>
      <c r="BG365" s="115" t="s">
        <v>572</v>
      </c>
      <c r="BH365" s="173"/>
      <c r="BI365" s="118"/>
      <c r="BJ365" s="61"/>
      <c r="BK365" s="173"/>
      <c r="BL365" s="1"/>
      <c r="BM365" s="105"/>
      <c r="BN365" s="153"/>
      <c r="BO365" s="1"/>
      <c r="BP365" s="1"/>
    </row>
    <row r="366" spans="1:68" s="273" customFormat="1" ht="21" customHeight="1" x14ac:dyDescent="0.15">
      <c r="A366" s="380" t="s">
        <v>638</v>
      </c>
      <c r="B366" s="230"/>
      <c r="C366" s="505"/>
      <c r="D366" s="506"/>
      <c r="E366" s="88"/>
      <c r="F366" s="91"/>
      <c r="G366" s="90"/>
      <c r="H366" s="90"/>
      <c r="I366" s="243"/>
      <c r="J366" s="90"/>
      <c r="K366" s="88"/>
      <c r="L366" s="89"/>
      <c r="M366" s="89"/>
      <c r="N366" s="90"/>
      <c r="O366" s="245"/>
      <c r="P366" s="110"/>
      <c r="Q366" s="263"/>
      <c r="R366" s="230"/>
      <c r="S366" s="264"/>
      <c r="T366" s="265"/>
      <c r="U366" s="414"/>
      <c r="V366" s="266" t="str">
        <f t="shared" si="388"/>
        <v/>
      </c>
      <c r="W366" s="266"/>
      <c r="X366" s="266"/>
      <c r="Y366" s="266"/>
      <c r="Z366" s="267"/>
      <c r="AA366" s="38"/>
      <c r="AB366" s="92"/>
      <c r="AC366" s="93"/>
      <c r="AD366" s="92"/>
      <c r="AE366" s="93"/>
      <c r="AF366" s="28"/>
      <c r="AG366" s="9" t="str">
        <f t="shared" si="425"/>
        <v/>
      </c>
      <c r="AH366" s="15"/>
      <c r="AI366" s="94"/>
      <c r="AJ366" s="94"/>
      <c r="AK366" s="94"/>
      <c r="AL366" s="45"/>
      <c r="AM366" s="94"/>
      <c r="AN366" s="45"/>
      <c r="AO366" s="94"/>
      <c r="AP366" s="94"/>
      <c r="AQ366" s="94"/>
      <c r="AR366" s="94"/>
      <c r="AS366" s="94"/>
      <c r="AT366" s="94"/>
      <c r="AU366" s="94"/>
      <c r="AV366" s="94"/>
      <c r="AW366" s="94"/>
      <c r="AX366" s="95"/>
      <c r="AY366" s="507"/>
      <c r="AZ366" s="94"/>
      <c r="BA366" s="96"/>
      <c r="BB366" s="95"/>
      <c r="BC366" s="95"/>
      <c r="BD366" s="95"/>
      <c r="BE366" s="104"/>
      <c r="BF366" s="46"/>
      <c r="BG366" s="115"/>
      <c r="BH366" s="116"/>
      <c r="BI366" s="117"/>
      <c r="BJ366" s="61"/>
      <c r="BK366" s="116"/>
      <c r="BL366" s="104"/>
      <c r="BM366" s="83"/>
      <c r="BN366" s="110"/>
      <c r="BO366" s="104"/>
      <c r="BP366" s="104"/>
    </row>
    <row r="367" spans="1:68" s="274" customFormat="1" ht="57" customHeight="1" x14ac:dyDescent="0.15">
      <c r="A367" s="379">
        <v>287</v>
      </c>
      <c r="B367" s="226" t="s">
        <v>390</v>
      </c>
      <c r="C367" s="229" t="s">
        <v>786</v>
      </c>
      <c r="D367" s="228" t="s">
        <v>793</v>
      </c>
      <c r="E367" s="59">
        <v>0.41699999999999998</v>
      </c>
      <c r="F367" s="59">
        <v>0.41699999999999998</v>
      </c>
      <c r="G367" s="59">
        <v>0</v>
      </c>
      <c r="H367" s="59" t="s">
        <v>1083</v>
      </c>
      <c r="I367" s="238" t="s">
        <v>964</v>
      </c>
      <c r="J367" s="241" t="s">
        <v>1144</v>
      </c>
      <c r="K367" s="59">
        <v>0</v>
      </c>
      <c r="L367" s="59">
        <v>0</v>
      </c>
      <c r="M367" s="59">
        <f t="shared" ref="M367:M375" si="435">L367-K367</f>
        <v>0</v>
      </c>
      <c r="N367" s="59"/>
      <c r="O367" s="242" t="s">
        <v>962</v>
      </c>
      <c r="P367" s="111"/>
      <c r="Q367" s="255"/>
      <c r="R367" s="255" t="s">
        <v>34</v>
      </c>
      <c r="S367" s="256" t="s">
        <v>295</v>
      </c>
      <c r="T367" s="257" t="s">
        <v>341</v>
      </c>
      <c r="U367" s="426">
        <v>297</v>
      </c>
      <c r="V367" s="258" t="str">
        <f t="shared" si="388"/>
        <v/>
      </c>
      <c r="W367" s="261" t="s">
        <v>603</v>
      </c>
      <c r="X367" s="227"/>
      <c r="Y367" s="227"/>
      <c r="Z367" s="260"/>
      <c r="AA367" s="437"/>
      <c r="AB367" s="435" t="s">
        <v>407</v>
      </c>
      <c r="AC367" s="436" t="s">
        <v>410</v>
      </c>
      <c r="AD367" s="435"/>
      <c r="AE367" s="436"/>
      <c r="AF367" s="437"/>
      <c r="AG367" s="9" t="str">
        <f t="shared" si="425"/>
        <v>研究開発局一般会計</v>
      </c>
      <c r="AH367" s="15"/>
      <c r="AI367" s="53" t="str">
        <f t="shared" ref="AI367:AI375" si="436">IF(OR(AJ367="○",AS367="○"),"○","－")</f>
        <v>－</v>
      </c>
      <c r="AJ367" s="53" t="str">
        <f t="shared" ref="AJ367:AJ375" si="437">IF(OR(AO367="○",AP367="○",AQ367="○",AT367="○",AV367="○"),"○","－")</f>
        <v>－</v>
      </c>
      <c r="AK367" s="53" t="str">
        <f t="shared" ref="AK367:AK375" si="438">IF(OR(AO367="○",AP367="○",AQ367="○"),"○","－")</f>
        <v>－</v>
      </c>
      <c r="AL367" s="81"/>
      <c r="AM367" s="46" t="str">
        <f t="shared" ref="AM367:AM375" si="439">IF(AB367="○","○","－")</f>
        <v>○</v>
      </c>
      <c r="AN367" s="81"/>
      <c r="AO367" s="46" t="str">
        <f t="shared" ref="AO367:AO375" si="440">IF(AY367=41730,"○","-")</f>
        <v>-</v>
      </c>
      <c r="AP367" s="46" t="str">
        <f t="shared" ref="AP367:AP375" si="441">IF(AZ367=42460,"○","-")</f>
        <v>-</v>
      </c>
      <c r="AQ367" s="46"/>
      <c r="AR367" s="46"/>
      <c r="AS367" s="46"/>
      <c r="AT367" s="46"/>
      <c r="AU367" s="46"/>
      <c r="AV367" s="46"/>
      <c r="AW367" s="46"/>
      <c r="AX367" s="173" t="s">
        <v>387</v>
      </c>
      <c r="AY367" s="10">
        <v>39539</v>
      </c>
      <c r="AZ367" s="508">
        <v>42094</v>
      </c>
      <c r="BA367" s="426">
        <f t="shared" si="390"/>
        <v>7</v>
      </c>
      <c r="BB367" s="173" t="str">
        <f t="shared" si="434"/>
        <v/>
      </c>
      <c r="BC367" s="173" t="str">
        <f t="shared" si="433"/>
        <v/>
      </c>
      <c r="BD367" s="173" t="str">
        <f t="shared" si="417"/>
        <v/>
      </c>
      <c r="BE367" s="1"/>
      <c r="BF367" s="173">
        <v>1</v>
      </c>
      <c r="BG367" s="115" t="s">
        <v>573</v>
      </c>
      <c r="BH367" s="173"/>
      <c r="BI367" s="118"/>
      <c r="BJ367" s="61"/>
      <c r="BK367" s="173"/>
      <c r="BL367" s="3"/>
      <c r="BM367" s="105"/>
      <c r="BN367" s="111"/>
      <c r="BO367" s="3"/>
      <c r="BP367" s="3"/>
    </row>
    <row r="368" spans="1:68" s="274" customFormat="1" ht="57" customHeight="1" x14ac:dyDescent="0.15">
      <c r="A368" s="379">
        <v>288</v>
      </c>
      <c r="B368" s="226" t="s">
        <v>391</v>
      </c>
      <c r="C368" s="229" t="s">
        <v>788</v>
      </c>
      <c r="D368" s="228" t="s">
        <v>862</v>
      </c>
      <c r="E368" s="59">
        <v>136.792</v>
      </c>
      <c r="F368" s="59">
        <v>136.792</v>
      </c>
      <c r="G368" s="59">
        <v>136</v>
      </c>
      <c r="H368" s="59" t="s">
        <v>1083</v>
      </c>
      <c r="I368" s="238" t="s">
        <v>963</v>
      </c>
      <c r="J368" s="241" t="s">
        <v>1118</v>
      </c>
      <c r="K368" s="59">
        <v>123.21</v>
      </c>
      <c r="L368" s="59">
        <v>143.21600000000001</v>
      </c>
      <c r="M368" s="59">
        <f t="shared" si="435"/>
        <v>20.006000000000014</v>
      </c>
      <c r="N368" s="59"/>
      <c r="O368" s="242" t="s">
        <v>960</v>
      </c>
      <c r="P368" s="153" t="s">
        <v>1548</v>
      </c>
      <c r="Q368" s="255" t="s">
        <v>1596</v>
      </c>
      <c r="R368" s="255" t="s">
        <v>34</v>
      </c>
      <c r="S368" s="256" t="s">
        <v>295</v>
      </c>
      <c r="T368" s="257" t="s">
        <v>341</v>
      </c>
      <c r="U368" s="426">
        <v>298</v>
      </c>
      <c r="V368" s="258" t="str">
        <f t="shared" si="388"/>
        <v/>
      </c>
      <c r="W368" s="261"/>
      <c r="X368" s="227"/>
      <c r="Y368" s="227"/>
      <c r="Z368" s="260"/>
      <c r="AA368" s="437"/>
      <c r="AB368" s="435"/>
      <c r="AC368" s="436"/>
      <c r="AD368" s="435"/>
      <c r="AE368" s="436"/>
      <c r="AF368" s="437"/>
      <c r="AG368" s="9" t="str">
        <f t="shared" si="425"/>
        <v>研究開発局一般会計</v>
      </c>
      <c r="AH368" s="15"/>
      <c r="AI368" s="53" t="str">
        <f t="shared" si="436"/>
        <v>－</v>
      </c>
      <c r="AJ368" s="53" t="str">
        <f t="shared" si="437"/>
        <v>－</v>
      </c>
      <c r="AK368" s="53" t="str">
        <f t="shared" si="438"/>
        <v>－</v>
      </c>
      <c r="AL368" s="81"/>
      <c r="AM368" s="46" t="str">
        <f t="shared" si="439"/>
        <v>－</v>
      </c>
      <c r="AN368" s="81"/>
      <c r="AO368" s="46" t="str">
        <f t="shared" si="440"/>
        <v>-</v>
      </c>
      <c r="AP368" s="46" t="str">
        <f t="shared" si="441"/>
        <v>-</v>
      </c>
      <c r="AQ368" s="46"/>
      <c r="AR368" s="46"/>
      <c r="AS368" s="46"/>
      <c r="AT368" s="46"/>
      <c r="AU368" s="46"/>
      <c r="AV368" s="46"/>
      <c r="AW368" s="46"/>
      <c r="AX368" s="173"/>
      <c r="AY368" s="10">
        <v>40634</v>
      </c>
      <c r="AZ368" s="508">
        <v>44286</v>
      </c>
      <c r="BA368" s="426">
        <f t="shared" si="390"/>
        <v>10.005479452054795</v>
      </c>
      <c r="BB368" s="173" t="str">
        <f t="shared" si="434"/>
        <v/>
      </c>
      <c r="BC368" s="173" t="str">
        <f t="shared" si="433"/>
        <v/>
      </c>
      <c r="BD368" s="173" t="str">
        <f t="shared" si="417"/>
        <v/>
      </c>
      <c r="BE368" s="1"/>
      <c r="BF368" s="173">
        <v>1</v>
      </c>
      <c r="BG368" s="115" t="s">
        <v>573</v>
      </c>
      <c r="BH368" s="173"/>
      <c r="BI368" s="118"/>
      <c r="BJ368" s="61"/>
      <c r="BK368" s="173"/>
      <c r="BL368" s="1"/>
      <c r="BM368" s="105"/>
      <c r="BN368" s="153"/>
      <c r="BO368" s="1"/>
      <c r="BP368" s="1"/>
    </row>
    <row r="369" spans="1:68" s="274" customFormat="1" ht="57" customHeight="1" x14ac:dyDescent="0.15">
      <c r="A369" s="379">
        <v>289</v>
      </c>
      <c r="B369" s="226" t="s">
        <v>393</v>
      </c>
      <c r="C369" s="229" t="s">
        <v>787</v>
      </c>
      <c r="D369" s="228" t="s">
        <v>855</v>
      </c>
      <c r="E369" s="59">
        <v>612.04200000000003</v>
      </c>
      <c r="F369" s="59">
        <v>612.04200000000003</v>
      </c>
      <c r="G369" s="59">
        <v>611.5</v>
      </c>
      <c r="H369" s="59" t="s">
        <v>1083</v>
      </c>
      <c r="I369" s="238" t="s">
        <v>963</v>
      </c>
      <c r="J369" s="241" t="s">
        <v>1118</v>
      </c>
      <c r="K369" s="59">
        <v>526.37699999999995</v>
      </c>
      <c r="L369" s="59">
        <v>526.36400000000003</v>
      </c>
      <c r="M369" s="59">
        <f>L369-K369</f>
        <v>-1.2999999999919964E-2</v>
      </c>
      <c r="N369" s="59"/>
      <c r="O369" s="242" t="s">
        <v>960</v>
      </c>
      <c r="P369" s="153" t="s">
        <v>1548</v>
      </c>
      <c r="Q369" s="255" t="s">
        <v>1597</v>
      </c>
      <c r="R369" s="255" t="s">
        <v>72</v>
      </c>
      <c r="S369" s="256" t="s">
        <v>295</v>
      </c>
      <c r="T369" s="262" t="s">
        <v>394</v>
      </c>
      <c r="U369" s="413">
        <v>299</v>
      </c>
      <c r="V369" s="258"/>
      <c r="W369" s="261" t="s">
        <v>693</v>
      </c>
      <c r="X369" s="227"/>
      <c r="Y369" s="227"/>
      <c r="Z369" s="260"/>
      <c r="AA369" s="437"/>
      <c r="AB369" s="435"/>
      <c r="AC369" s="436"/>
      <c r="AD369" s="435" t="s">
        <v>407</v>
      </c>
      <c r="AE369" s="436" t="s">
        <v>409</v>
      </c>
      <c r="AF369" s="437"/>
      <c r="AG369" s="9" t="str">
        <f t="shared" si="425"/>
        <v>研究開発局一般会計</v>
      </c>
      <c r="AH369" s="15"/>
      <c r="AI369" s="53" t="str">
        <f t="shared" si="436"/>
        <v>－</v>
      </c>
      <c r="AJ369" s="53" t="str">
        <f t="shared" si="437"/>
        <v>－</v>
      </c>
      <c r="AK369" s="53" t="str">
        <f t="shared" si="438"/>
        <v>－</v>
      </c>
      <c r="AL369" s="81"/>
      <c r="AM369" s="46" t="str">
        <f t="shared" si="439"/>
        <v>－</v>
      </c>
      <c r="AN369" s="81"/>
      <c r="AO369" s="46" t="str">
        <f t="shared" si="440"/>
        <v>-</v>
      </c>
      <c r="AP369" s="46" t="str">
        <f t="shared" si="441"/>
        <v>-</v>
      </c>
      <c r="AQ369" s="46"/>
      <c r="AR369" s="46"/>
      <c r="AS369" s="46"/>
      <c r="AT369" s="46"/>
      <c r="AU369" s="46"/>
      <c r="AV369" s="46"/>
      <c r="AW369" s="46"/>
      <c r="AX369" s="173"/>
      <c r="AY369" s="10">
        <v>41365</v>
      </c>
      <c r="AZ369" s="508">
        <v>43190</v>
      </c>
      <c r="BA369" s="426">
        <f t="shared" si="390"/>
        <v>5</v>
      </c>
      <c r="BB369" s="173" t="str">
        <f t="shared" si="434"/>
        <v/>
      </c>
      <c r="BC369" s="173" t="str">
        <f t="shared" si="433"/>
        <v/>
      </c>
      <c r="BD369" s="173" t="str">
        <f t="shared" si="417"/>
        <v/>
      </c>
      <c r="BE369" s="1"/>
      <c r="BF369" s="46">
        <v>1</v>
      </c>
      <c r="BG369" s="115" t="s">
        <v>573</v>
      </c>
      <c r="BH369" s="173"/>
      <c r="BI369" s="118"/>
      <c r="BJ369" s="61"/>
      <c r="BK369" s="173"/>
      <c r="BL369" s="1"/>
      <c r="BM369" s="105"/>
      <c r="BN369" s="153"/>
      <c r="BO369" s="1"/>
      <c r="BP369" s="1"/>
    </row>
    <row r="370" spans="1:68" s="274" customFormat="1" ht="57" customHeight="1" x14ac:dyDescent="0.15">
      <c r="A370" s="379">
        <v>290</v>
      </c>
      <c r="B370" s="226" t="s">
        <v>292</v>
      </c>
      <c r="C370" s="229" t="s">
        <v>788</v>
      </c>
      <c r="D370" s="228" t="s">
        <v>520</v>
      </c>
      <c r="E370" s="59">
        <v>10.683</v>
      </c>
      <c r="F370" s="59">
        <v>10.683</v>
      </c>
      <c r="G370" s="59">
        <v>8</v>
      </c>
      <c r="H370" s="59" t="s">
        <v>1083</v>
      </c>
      <c r="I370" s="238" t="s">
        <v>963</v>
      </c>
      <c r="J370" s="241" t="s">
        <v>1127</v>
      </c>
      <c r="K370" s="59">
        <v>10.561999999999999</v>
      </c>
      <c r="L370" s="59">
        <v>11.561999999999999</v>
      </c>
      <c r="M370" s="59">
        <f t="shared" si="435"/>
        <v>1</v>
      </c>
      <c r="N370" s="59"/>
      <c r="O370" s="242" t="s">
        <v>960</v>
      </c>
      <c r="P370" s="153" t="s">
        <v>1549</v>
      </c>
      <c r="Q370" s="255"/>
      <c r="R370" s="255" t="s">
        <v>34</v>
      </c>
      <c r="S370" s="256" t="s">
        <v>295</v>
      </c>
      <c r="T370" s="257" t="s">
        <v>341</v>
      </c>
      <c r="U370" s="426">
        <v>300</v>
      </c>
      <c r="V370" s="258" t="str">
        <f t="shared" si="388"/>
        <v/>
      </c>
      <c r="W370" s="261"/>
      <c r="X370" s="227"/>
      <c r="Y370" s="227"/>
      <c r="Z370" s="260"/>
      <c r="AA370" s="437"/>
      <c r="AB370" s="435" t="s">
        <v>406</v>
      </c>
      <c r="AC370" s="436"/>
      <c r="AD370" s="435" t="s">
        <v>406</v>
      </c>
      <c r="AE370" s="436"/>
      <c r="AF370" s="437"/>
      <c r="AG370" s="9" t="str">
        <f t="shared" si="425"/>
        <v>研究開発局一般会計</v>
      </c>
      <c r="AH370" s="15"/>
      <c r="AI370" s="53" t="str">
        <f t="shared" si="436"/>
        <v>－</v>
      </c>
      <c r="AJ370" s="53" t="str">
        <f t="shared" si="437"/>
        <v>－</v>
      </c>
      <c r="AK370" s="53" t="str">
        <f t="shared" si="438"/>
        <v>－</v>
      </c>
      <c r="AL370" s="81"/>
      <c r="AM370" s="46" t="str">
        <f t="shared" si="439"/>
        <v>－</v>
      </c>
      <c r="AN370" s="81"/>
      <c r="AO370" s="46" t="str">
        <f t="shared" si="440"/>
        <v>-</v>
      </c>
      <c r="AP370" s="46" t="str">
        <f t="shared" si="441"/>
        <v>-</v>
      </c>
      <c r="AQ370" s="46"/>
      <c r="AR370" s="46"/>
      <c r="AS370" s="46"/>
      <c r="AT370" s="46"/>
      <c r="AU370" s="46"/>
      <c r="AV370" s="46"/>
      <c r="AW370" s="46"/>
      <c r="AX370" s="173"/>
      <c r="AY370" s="10">
        <v>40634</v>
      </c>
      <c r="AZ370" s="173" t="s">
        <v>520</v>
      </c>
      <c r="BA370" s="426" t="str">
        <f t="shared" si="390"/>
        <v>未定</v>
      </c>
      <c r="BB370" s="173" t="str">
        <f t="shared" si="434"/>
        <v/>
      </c>
      <c r="BC370" s="173" t="str">
        <f t="shared" si="433"/>
        <v/>
      </c>
      <c r="BD370" s="173" t="str">
        <f t="shared" si="417"/>
        <v/>
      </c>
      <c r="BE370" s="1"/>
      <c r="BF370" s="173">
        <v>1</v>
      </c>
      <c r="BG370" s="115" t="s">
        <v>573</v>
      </c>
      <c r="BH370" s="173"/>
      <c r="BI370" s="118"/>
      <c r="BJ370" s="61"/>
      <c r="BK370" s="173"/>
      <c r="BL370" s="3"/>
      <c r="BM370" s="105"/>
      <c r="BN370" s="153"/>
      <c r="BO370" s="3"/>
      <c r="BP370" s="3"/>
    </row>
    <row r="371" spans="1:68" s="274" customFormat="1" ht="57" customHeight="1" x14ac:dyDescent="0.15">
      <c r="A371" s="379">
        <v>291</v>
      </c>
      <c r="B371" s="226" t="s">
        <v>1498</v>
      </c>
      <c r="C371" s="229" t="s">
        <v>822</v>
      </c>
      <c r="D371" s="228" t="s">
        <v>533</v>
      </c>
      <c r="E371" s="59">
        <v>4580.018</v>
      </c>
      <c r="F371" s="59">
        <v>4580.018</v>
      </c>
      <c r="G371" s="59">
        <v>4544</v>
      </c>
      <c r="H371" s="59" t="s">
        <v>1083</v>
      </c>
      <c r="I371" s="238" t="s">
        <v>963</v>
      </c>
      <c r="J371" s="241" t="s">
        <v>1118</v>
      </c>
      <c r="K371" s="59">
        <v>4645.0129999999999</v>
      </c>
      <c r="L371" s="59">
        <v>6668.5379999999996</v>
      </c>
      <c r="M371" s="59">
        <f t="shared" si="435"/>
        <v>2023.5249999999996</v>
      </c>
      <c r="N371" s="59"/>
      <c r="O371" s="242" t="s">
        <v>960</v>
      </c>
      <c r="P371" s="153" t="s">
        <v>1550</v>
      </c>
      <c r="Q371" s="255" t="s">
        <v>1598</v>
      </c>
      <c r="R371" s="255" t="s">
        <v>34</v>
      </c>
      <c r="S371" s="256" t="s">
        <v>295</v>
      </c>
      <c r="T371" s="257" t="s">
        <v>211</v>
      </c>
      <c r="U371" s="426">
        <v>302</v>
      </c>
      <c r="V371" s="258"/>
      <c r="W371" s="261" t="s">
        <v>693</v>
      </c>
      <c r="X371" s="227"/>
      <c r="Y371" s="227"/>
      <c r="Z371" s="260"/>
      <c r="AA371" s="437"/>
      <c r="AB371" s="435" t="s">
        <v>406</v>
      </c>
      <c r="AC371" s="436"/>
      <c r="AD371" s="435" t="s">
        <v>407</v>
      </c>
      <c r="AE371" s="436" t="s">
        <v>408</v>
      </c>
      <c r="AF371" s="437"/>
      <c r="AG371" s="9" t="str">
        <f t="shared" si="425"/>
        <v>研究開発局一般会計</v>
      </c>
      <c r="AH371" s="15"/>
      <c r="AI371" s="53" t="str">
        <f t="shared" si="436"/>
        <v>－</v>
      </c>
      <c r="AJ371" s="53" t="str">
        <f t="shared" si="437"/>
        <v>－</v>
      </c>
      <c r="AK371" s="53" t="str">
        <f t="shared" si="438"/>
        <v>－</v>
      </c>
      <c r="AL371" s="81"/>
      <c r="AM371" s="46" t="str">
        <f t="shared" si="439"/>
        <v>－</v>
      </c>
      <c r="AN371" s="81"/>
      <c r="AO371" s="46" t="str">
        <f t="shared" si="440"/>
        <v>-</v>
      </c>
      <c r="AP371" s="46" t="str">
        <f t="shared" si="441"/>
        <v>-</v>
      </c>
      <c r="AQ371" s="46"/>
      <c r="AR371" s="46"/>
      <c r="AS371" s="46"/>
      <c r="AT371" s="46"/>
      <c r="AU371" s="46"/>
      <c r="AV371" s="46"/>
      <c r="AW371" s="46"/>
      <c r="AX371" s="173" t="s">
        <v>387</v>
      </c>
      <c r="AY371" s="10">
        <v>20546</v>
      </c>
      <c r="AZ371" s="173" t="s">
        <v>533</v>
      </c>
      <c r="BA371" s="426" t="str">
        <f t="shared" si="390"/>
        <v>未定</v>
      </c>
      <c r="BB371" s="173" t="str">
        <f t="shared" si="434"/>
        <v>○</v>
      </c>
      <c r="BC371" s="173" t="str">
        <f t="shared" si="433"/>
        <v/>
      </c>
      <c r="BD371" s="173" t="str">
        <f t="shared" si="417"/>
        <v>○</v>
      </c>
      <c r="BE371" s="1"/>
      <c r="BF371" s="173">
        <v>1</v>
      </c>
      <c r="BG371" s="115" t="s">
        <v>573</v>
      </c>
      <c r="BH371" s="173"/>
      <c r="BI371" s="118"/>
      <c r="BJ371" s="61"/>
      <c r="BK371" s="173"/>
      <c r="BL371" s="3"/>
      <c r="BM371" s="105"/>
      <c r="BN371" s="153"/>
      <c r="BO371" s="3"/>
      <c r="BP371" s="3"/>
    </row>
    <row r="372" spans="1:68" s="274" customFormat="1" ht="57" customHeight="1" x14ac:dyDescent="0.15">
      <c r="A372" s="379">
        <v>292</v>
      </c>
      <c r="B372" s="226" t="s">
        <v>876</v>
      </c>
      <c r="C372" s="229" t="s">
        <v>804</v>
      </c>
      <c r="D372" s="228" t="s">
        <v>520</v>
      </c>
      <c r="E372" s="59">
        <v>33512.222999999998</v>
      </c>
      <c r="F372" s="59">
        <v>33512.222999999998</v>
      </c>
      <c r="G372" s="59">
        <v>33512</v>
      </c>
      <c r="H372" s="59" t="s">
        <v>1083</v>
      </c>
      <c r="I372" s="238" t="s">
        <v>963</v>
      </c>
      <c r="J372" s="241" t="s">
        <v>1109</v>
      </c>
      <c r="K372" s="59">
        <v>32604.686000000002</v>
      </c>
      <c r="L372" s="59">
        <v>35441.010999999999</v>
      </c>
      <c r="M372" s="59">
        <f t="shared" si="435"/>
        <v>2836.3249999999971</v>
      </c>
      <c r="N372" s="59"/>
      <c r="O372" s="242" t="s">
        <v>960</v>
      </c>
      <c r="P372" s="153" t="s">
        <v>1086</v>
      </c>
      <c r="Q372" s="255" t="s">
        <v>1599</v>
      </c>
      <c r="R372" s="255" t="s">
        <v>34</v>
      </c>
      <c r="S372" s="256" t="s">
        <v>295</v>
      </c>
      <c r="T372" s="257" t="s">
        <v>347</v>
      </c>
      <c r="U372" s="426">
        <v>303</v>
      </c>
      <c r="V372" s="258" t="str">
        <f t="shared" si="388"/>
        <v/>
      </c>
      <c r="W372" s="261"/>
      <c r="X372" s="227"/>
      <c r="Y372" s="227"/>
      <c r="Z372" s="260"/>
      <c r="AA372" s="437"/>
      <c r="AB372" s="435" t="s">
        <v>406</v>
      </c>
      <c r="AC372" s="436"/>
      <c r="AD372" s="435" t="s">
        <v>406</v>
      </c>
      <c r="AE372" s="436"/>
      <c r="AF372" s="437"/>
      <c r="AG372" s="9" t="str">
        <f t="shared" si="425"/>
        <v>研究開発局一般会計</v>
      </c>
      <c r="AH372" s="15"/>
      <c r="AI372" s="53" t="str">
        <f t="shared" si="436"/>
        <v>－</v>
      </c>
      <c r="AJ372" s="53" t="str">
        <f t="shared" si="437"/>
        <v>－</v>
      </c>
      <c r="AK372" s="53" t="str">
        <f t="shared" si="438"/>
        <v>－</v>
      </c>
      <c r="AL372" s="81"/>
      <c r="AM372" s="46" t="str">
        <f t="shared" si="439"/>
        <v>－</v>
      </c>
      <c r="AN372" s="81"/>
      <c r="AO372" s="46" t="str">
        <f t="shared" si="440"/>
        <v>-</v>
      </c>
      <c r="AP372" s="46" t="str">
        <f t="shared" si="441"/>
        <v>-</v>
      </c>
      <c r="AQ372" s="46"/>
      <c r="AR372" s="46"/>
      <c r="AS372" s="46"/>
      <c r="AT372" s="46"/>
      <c r="AU372" s="46"/>
      <c r="AV372" s="46"/>
      <c r="AW372" s="46"/>
      <c r="AX372" s="173" t="s">
        <v>387</v>
      </c>
      <c r="AY372" s="10">
        <v>38078</v>
      </c>
      <c r="AZ372" s="173" t="s">
        <v>520</v>
      </c>
      <c r="BA372" s="426" t="str">
        <f t="shared" si="390"/>
        <v>未定</v>
      </c>
      <c r="BB372" s="173" t="str">
        <f t="shared" si="434"/>
        <v/>
      </c>
      <c r="BC372" s="173" t="str">
        <f t="shared" si="433"/>
        <v/>
      </c>
      <c r="BD372" s="173" t="str">
        <f t="shared" si="417"/>
        <v/>
      </c>
      <c r="BE372" s="1"/>
      <c r="BF372" s="173">
        <v>1</v>
      </c>
      <c r="BG372" s="115" t="s">
        <v>573</v>
      </c>
      <c r="BH372" s="173"/>
      <c r="BI372" s="118"/>
      <c r="BJ372" s="61"/>
      <c r="BK372" s="173"/>
      <c r="BL372" s="3"/>
      <c r="BM372" s="105"/>
      <c r="BN372" s="153"/>
      <c r="BO372" s="3"/>
      <c r="BP372" s="3"/>
    </row>
    <row r="373" spans="1:68" s="274" customFormat="1" ht="75.75" customHeight="1" x14ac:dyDescent="0.15">
      <c r="A373" s="379">
        <v>293</v>
      </c>
      <c r="B373" s="226" t="s">
        <v>877</v>
      </c>
      <c r="C373" s="229" t="s">
        <v>804</v>
      </c>
      <c r="D373" s="228" t="s">
        <v>523</v>
      </c>
      <c r="E373" s="59">
        <v>60</v>
      </c>
      <c r="F373" s="59">
        <v>60</v>
      </c>
      <c r="G373" s="60">
        <v>60</v>
      </c>
      <c r="H373" s="59" t="s">
        <v>1083</v>
      </c>
      <c r="I373" s="238" t="s">
        <v>963</v>
      </c>
      <c r="J373" s="241" t="s">
        <v>1109</v>
      </c>
      <c r="K373" s="59">
        <v>0</v>
      </c>
      <c r="L373" s="59">
        <v>145</v>
      </c>
      <c r="M373" s="59">
        <f t="shared" si="435"/>
        <v>145</v>
      </c>
      <c r="N373" s="59"/>
      <c r="O373" s="242" t="s">
        <v>960</v>
      </c>
      <c r="P373" s="405" t="s">
        <v>1086</v>
      </c>
      <c r="Q373" s="255" t="s">
        <v>1600</v>
      </c>
      <c r="R373" s="255" t="s">
        <v>34</v>
      </c>
      <c r="S373" s="256" t="s">
        <v>295</v>
      </c>
      <c r="T373" s="257" t="s">
        <v>528</v>
      </c>
      <c r="U373" s="413" t="s">
        <v>673</v>
      </c>
      <c r="V373" s="258"/>
      <c r="W373" s="261"/>
      <c r="X373" s="227"/>
      <c r="Y373" s="227"/>
      <c r="Z373" s="260"/>
      <c r="AA373" s="437"/>
      <c r="AB373" s="435"/>
      <c r="AC373" s="436"/>
      <c r="AD373" s="435"/>
      <c r="AE373" s="436"/>
      <c r="AF373" s="437"/>
      <c r="AG373" s="9" t="str">
        <f t="shared" si="425"/>
        <v>研究開発局一般会計</v>
      </c>
      <c r="AH373" s="15"/>
      <c r="AI373" s="53" t="str">
        <f t="shared" si="436"/>
        <v>－</v>
      </c>
      <c r="AJ373" s="53" t="str">
        <f t="shared" si="437"/>
        <v>－</v>
      </c>
      <c r="AK373" s="53" t="str">
        <f t="shared" si="438"/>
        <v>－</v>
      </c>
      <c r="AL373" s="81"/>
      <c r="AM373" s="46" t="str">
        <f t="shared" si="439"/>
        <v>－</v>
      </c>
      <c r="AN373" s="81"/>
      <c r="AO373" s="46" t="str">
        <f t="shared" si="440"/>
        <v>-</v>
      </c>
      <c r="AP373" s="46" t="str">
        <f t="shared" si="441"/>
        <v>-</v>
      </c>
      <c r="AQ373" s="46"/>
      <c r="AR373" s="46"/>
      <c r="AS373" s="46"/>
      <c r="AT373" s="46"/>
      <c r="AU373" s="46"/>
      <c r="AV373" s="46"/>
      <c r="AW373" s="46"/>
      <c r="AX373" s="173" t="s">
        <v>387</v>
      </c>
      <c r="AY373" s="10">
        <v>38078</v>
      </c>
      <c r="AZ373" s="508" t="s">
        <v>736</v>
      </c>
      <c r="BA373" s="426" t="str">
        <f t="shared" si="390"/>
        <v>未定</v>
      </c>
      <c r="BB373" s="173" t="str">
        <f t="shared" si="434"/>
        <v/>
      </c>
      <c r="BC373" s="173"/>
      <c r="BD373" s="173" t="str">
        <f t="shared" si="417"/>
        <v/>
      </c>
      <c r="BE373" s="1"/>
      <c r="BF373" s="173">
        <v>1</v>
      </c>
      <c r="BG373" s="115" t="s">
        <v>573</v>
      </c>
      <c r="BH373" s="173"/>
      <c r="BI373" s="118"/>
      <c r="BJ373" s="61"/>
      <c r="BK373" s="173"/>
      <c r="BL373" s="3"/>
      <c r="BM373" s="105"/>
      <c r="BN373" s="111"/>
      <c r="BO373" s="3"/>
      <c r="BP373" s="3"/>
    </row>
    <row r="374" spans="1:68" s="274" customFormat="1" ht="75.75" customHeight="1" x14ac:dyDescent="0.15">
      <c r="A374" s="379">
        <v>294</v>
      </c>
      <c r="B374" s="226" t="s">
        <v>878</v>
      </c>
      <c r="C374" s="229" t="s">
        <v>804</v>
      </c>
      <c r="D374" s="228" t="s">
        <v>520</v>
      </c>
      <c r="E374" s="59">
        <v>2701.9340000000002</v>
      </c>
      <c r="F374" s="59">
        <v>2790.9340000000002</v>
      </c>
      <c r="G374" s="59">
        <v>2755.5</v>
      </c>
      <c r="H374" s="59" t="s">
        <v>1083</v>
      </c>
      <c r="I374" s="238" t="s">
        <v>963</v>
      </c>
      <c r="J374" s="241" t="s">
        <v>1109</v>
      </c>
      <c r="K374" s="59">
        <v>301</v>
      </c>
      <c r="L374" s="59">
        <v>613</v>
      </c>
      <c r="M374" s="59">
        <f t="shared" si="435"/>
        <v>312</v>
      </c>
      <c r="N374" s="62"/>
      <c r="O374" s="242" t="s">
        <v>960</v>
      </c>
      <c r="P374" s="153" t="s">
        <v>1086</v>
      </c>
      <c r="Q374" s="255" t="s">
        <v>1601</v>
      </c>
      <c r="R374" s="255" t="s">
        <v>34</v>
      </c>
      <c r="S374" s="256" t="s">
        <v>295</v>
      </c>
      <c r="T374" s="257" t="s">
        <v>289</v>
      </c>
      <c r="U374" s="426">
        <v>305</v>
      </c>
      <c r="V374" s="258" t="str">
        <f t="shared" si="388"/>
        <v/>
      </c>
      <c r="W374" s="261"/>
      <c r="X374" s="227"/>
      <c r="Y374" s="227" t="s">
        <v>387</v>
      </c>
      <c r="Z374" s="260"/>
      <c r="AA374" s="437"/>
      <c r="AB374" s="435" t="s">
        <v>406</v>
      </c>
      <c r="AC374" s="436"/>
      <c r="AD374" s="435" t="s">
        <v>406</v>
      </c>
      <c r="AE374" s="436"/>
      <c r="AF374" s="437"/>
      <c r="AG374" s="9" t="str">
        <f t="shared" si="425"/>
        <v>研究開発局一般会計</v>
      </c>
      <c r="AH374" s="15" t="s">
        <v>715</v>
      </c>
      <c r="AI374" s="53" t="str">
        <f t="shared" si="436"/>
        <v>－</v>
      </c>
      <c r="AJ374" s="53" t="str">
        <f t="shared" si="437"/>
        <v>－</v>
      </c>
      <c r="AK374" s="53" t="str">
        <f t="shared" si="438"/>
        <v>－</v>
      </c>
      <c r="AL374" s="81"/>
      <c r="AM374" s="46" t="str">
        <f t="shared" si="439"/>
        <v>－</v>
      </c>
      <c r="AN374" s="81"/>
      <c r="AO374" s="46" t="str">
        <f t="shared" si="440"/>
        <v>-</v>
      </c>
      <c r="AP374" s="46" t="str">
        <f t="shared" si="441"/>
        <v>-</v>
      </c>
      <c r="AQ374" s="46"/>
      <c r="AR374" s="46"/>
      <c r="AS374" s="46"/>
      <c r="AT374" s="46"/>
      <c r="AU374" s="46"/>
      <c r="AV374" s="46"/>
      <c r="AW374" s="46"/>
      <c r="AX374" s="173" t="s">
        <v>387</v>
      </c>
      <c r="AY374" s="10">
        <v>38078</v>
      </c>
      <c r="AZ374" s="173" t="s">
        <v>520</v>
      </c>
      <c r="BA374" s="426" t="str">
        <f t="shared" si="390"/>
        <v>未定</v>
      </c>
      <c r="BB374" s="173" t="str">
        <f t="shared" si="434"/>
        <v/>
      </c>
      <c r="BC374" s="173" t="str">
        <f t="shared" ref="BC374:BC401" si="442">IF(AND(AZ374="未定",AB374="○"),"○","")</f>
        <v/>
      </c>
      <c r="BD374" s="173" t="str">
        <f t="shared" si="417"/>
        <v/>
      </c>
      <c r="BE374" s="1"/>
      <c r="BF374" s="173">
        <v>1</v>
      </c>
      <c r="BG374" s="115" t="s">
        <v>573</v>
      </c>
      <c r="BH374" s="173"/>
      <c r="BI374" s="118"/>
      <c r="BJ374" s="61"/>
      <c r="BK374" s="173"/>
      <c r="BL374" s="3"/>
      <c r="BM374" s="105"/>
      <c r="BN374" s="153"/>
      <c r="BO374" s="3"/>
      <c r="BP374" s="3"/>
    </row>
    <row r="375" spans="1:68" s="274" customFormat="1" ht="75.75" customHeight="1" x14ac:dyDescent="0.15">
      <c r="A375" s="379">
        <v>295</v>
      </c>
      <c r="B375" s="226" t="s">
        <v>879</v>
      </c>
      <c r="C375" s="229" t="s">
        <v>804</v>
      </c>
      <c r="D375" s="228" t="s">
        <v>520</v>
      </c>
      <c r="E375" s="59">
        <v>1990</v>
      </c>
      <c r="F375" s="59">
        <v>57.6</v>
      </c>
      <c r="G375" s="59">
        <v>57.6</v>
      </c>
      <c r="H375" s="59" t="s">
        <v>1083</v>
      </c>
      <c r="I375" s="238" t="s">
        <v>963</v>
      </c>
      <c r="J375" s="241" t="s">
        <v>1109</v>
      </c>
      <c r="K375" s="59">
        <v>0</v>
      </c>
      <c r="L375" s="59">
        <v>0</v>
      </c>
      <c r="M375" s="59">
        <f t="shared" si="435"/>
        <v>0</v>
      </c>
      <c r="N375" s="62"/>
      <c r="O375" s="242" t="s">
        <v>960</v>
      </c>
      <c r="P375" s="153" t="s">
        <v>1086</v>
      </c>
      <c r="Q375" s="255"/>
      <c r="R375" s="255" t="s">
        <v>34</v>
      </c>
      <c r="S375" s="256" t="s">
        <v>295</v>
      </c>
      <c r="T375" s="257" t="s">
        <v>341</v>
      </c>
      <c r="U375" s="426">
        <v>306</v>
      </c>
      <c r="V375" s="258"/>
      <c r="W375" s="261" t="s">
        <v>693</v>
      </c>
      <c r="X375" s="227"/>
      <c r="Y375" s="227" t="s">
        <v>387</v>
      </c>
      <c r="Z375" s="260"/>
      <c r="AA375" s="437"/>
      <c r="AB375" s="435"/>
      <c r="AC375" s="436"/>
      <c r="AD375" s="435" t="s">
        <v>407</v>
      </c>
      <c r="AE375" s="436" t="s">
        <v>519</v>
      </c>
      <c r="AF375" s="437"/>
      <c r="AG375" s="9" t="str">
        <f t="shared" si="425"/>
        <v>研究開発局一般会計</v>
      </c>
      <c r="AH375" s="9" t="s">
        <v>703</v>
      </c>
      <c r="AI375" s="53" t="str">
        <f t="shared" si="436"/>
        <v>－</v>
      </c>
      <c r="AJ375" s="53" t="str">
        <f t="shared" si="437"/>
        <v>－</v>
      </c>
      <c r="AK375" s="53" t="str">
        <f t="shared" si="438"/>
        <v>－</v>
      </c>
      <c r="AL375" s="81"/>
      <c r="AM375" s="46" t="str">
        <f t="shared" si="439"/>
        <v>－</v>
      </c>
      <c r="AN375" s="81"/>
      <c r="AO375" s="46" t="str">
        <f t="shared" si="440"/>
        <v>-</v>
      </c>
      <c r="AP375" s="46" t="str">
        <f t="shared" si="441"/>
        <v>-</v>
      </c>
      <c r="AQ375" s="46"/>
      <c r="AR375" s="46"/>
      <c r="AS375" s="46"/>
      <c r="AT375" s="46"/>
      <c r="AU375" s="46"/>
      <c r="AV375" s="46"/>
      <c r="AW375" s="46"/>
      <c r="AX375" s="173"/>
      <c r="AY375" s="10">
        <v>38078</v>
      </c>
      <c r="AZ375" s="173" t="s">
        <v>520</v>
      </c>
      <c r="BA375" s="426" t="str">
        <f t="shared" si="390"/>
        <v>未定</v>
      </c>
      <c r="BB375" s="173" t="str">
        <f t="shared" si="434"/>
        <v>○</v>
      </c>
      <c r="BC375" s="173" t="str">
        <f t="shared" si="442"/>
        <v/>
      </c>
      <c r="BD375" s="173" t="str">
        <f t="shared" si="417"/>
        <v>○</v>
      </c>
      <c r="BE375" s="1"/>
      <c r="BF375" s="46">
        <v>1</v>
      </c>
      <c r="BG375" s="115" t="s">
        <v>573</v>
      </c>
      <c r="BH375" s="173"/>
      <c r="BI375" s="118"/>
      <c r="BJ375" s="61"/>
      <c r="BK375" s="173"/>
      <c r="BL375" s="7"/>
      <c r="BM375" s="105"/>
      <c r="BN375" s="153"/>
      <c r="BO375" s="7"/>
      <c r="BP375" s="7"/>
    </row>
    <row r="376" spans="1:68" s="273" customFormat="1" ht="21" customHeight="1" x14ac:dyDescent="0.15">
      <c r="A376" s="380" t="s">
        <v>639</v>
      </c>
      <c r="B376" s="230"/>
      <c r="C376" s="505"/>
      <c r="D376" s="506"/>
      <c r="E376" s="88"/>
      <c r="F376" s="91"/>
      <c r="G376" s="90"/>
      <c r="H376" s="90"/>
      <c r="I376" s="243"/>
      <c r="J376" s="90"/>
      <c r="K376" s="88"/>
      <c r="L376" s="89"/>
      <c r="M376" s="89"/>
      <c r="N376" s="90"/>
      <c r="O376" s="245"/>
      <c r="P376" s="110"/>
      <c r="Q376" s="263"/>
      <c r="R376" s="230"/>
      <c r="S376" s="264"/>
      <c r="T376" s="265"/>
      <c r="U376" s="414"/>
      <c r="V376" s="266" t="str">
        <f t="shared" ref="V376:V421" si="443">IF(AI376="○","○","")</f>
        <v/>
      </c>
      <c r="W376" s="266"/>
      <c r="X376" s="266"/>
      <c r="Y376" s="266"/>
      <c r="Z376" s="267"/>
      <c r="AA376" s="38"/>
      <c r="AB376" s="92"/>
      <c r="AC376" s="93"/>
      <c r="AD376" s="92"/>
      <c r="AE376" s="93"/>
      <c r="AF376" s="28"/>
      <c r="AG376" s="9" t="str">
        <f t="shared" si="425"/>
        <v/>
      </c>
      <c r="AH376" s="15"/>
      <c r="AI376" s="94"/>
      <c r="AJ376" s="94"/>
      <c r="AK376" s="94"/>
      <c r="AL376" s="45"/>
      <c r="AM376" s="94"/>
      <c r="AN376" s="45"/>
      <c r="AO376" s="94"/>
      <c r="AP376" s="94"/>
      <c r="AQ376" s="94"/>
      <c r="AR376" s="94"/>
      <c r="AS376" s="94"/>
      <c r="AT376" s="94"/>
      <c r="AU376" s="94"/>
      <c r="AV376" s="94"/>
      <c r="AW376" s="94"/>
      <c r="AX376" s="95"/>
      <c r="AY376" s="507"/>
      <c r="AZ376" s="94"/>
      <c r="BA376" s="96"/>
      <c r="BB376" s="95"/>
      <c r="BC376" s="95"/>
      <c r="BD376" s="95"/>
      <c r="BE376" s="104"/>
      <c r="BF376" s="46"/>
      <c r="BG376" s="115"/>
      <c r="BH376" s="116"/>
      <c r="BI376" s="117"/>
      <c r="BJ376" s="61"/>
      <c r="BK376" s="116"/>
      <c r="BL376" s="104"/>
      <c r="BM376" s="83"/>
      <c r="BN376" s="110"/>
      <c r="BO376" s="104"/>
      <c r="BP376" s="104"/>
    </row>
    <row r="377" spans="1:68" s="274" customFormat="1" ht="60" customHeight="1" x14ac:dyDescent="0.15">
      <c r="A377" s="379">
        <v>296</v>
      </c>
      <c r="B377" s="226" t="s">
        <v>1615</v>
      </c>
      <c r="C377" s="229" t="s">
        <v>786</v>
      </c>
      <c r="D377" s="228" t="s">
        <v>1616</v>
      </c>
      <c r="E377" s="59">
        <v>1678.2530000000002</v>
      </c>
      <c r="F377" s="59">
        <v>1584</v>
      </c>
      <c r="G377" s="59">
        <v>1581</v>
      </c>
      <c r="H377" s="59" t="s">
        <v>1083</v>
      </c>
      <c r="I377" s="238" t="s">
        <v>963</v>
      </c>
      <c r="J377" s="241" t="s">
        <v>1178</v>
      </c>
      <c r="K377" s="59">
        <v>1474.143</v>
      </c>
      <c r="L377" s="59">
        <f>1622.79+80</f>
        <v>1702.79</v>
      </c>
      <c r="M377" s="59">
        <f>L377-K377</f>
        <v>228.64699999999993</v>
      </c>
      <c r="N377" s="59">
        <v>0</v>
      </c>
      <c r="O377" s="242" t="s">
        <v>960</v>
      </c>
      <c r="P377" s="153" t="s">
        <v>1179</v>
      </c>
      <c r="Q377" s="255" t="s">
        <v>1602</v>
      </c>
      <c r="R377" s="255" t="s">
        <v>114</v>
      </c>
      <c r="S377" s="256" t="s">
        <v>295</v>
      </c>
      <c r="T377" s="257" t="s">
        <v>130</v>
      </c>
      <c r="U377" s="426">
        <v>307</v>
      </c>
      <c r="V377" s="258"/>
      <c r="W377" s="261" t="s">
        <v>693</v>
      </c>
      <c r="X377" s="227"/>
      <c r="Y377" s="227"/>
      <c r="Z377" s="260"/>
      <c r="AA377" s="437"/>
      <c r="AB377" s="435" t="s">
        <v>406</v>
      </c>
      <c r="AC377" s="436"/>
      <c r="AD377" s="435" t="s">
        <v>407</v>
      </c>
      <c r="AE377" s="436" t="s">
        <v>408</v>
      </c>
      <c r="AF377" s="437"/>
      <c r="AG377" s="9" t="str">
        <f t="shared" si="425"/>
        <v>科学技術・学術政策局一般会計</v>
      </c>
      <c r="AH377" s="15" t="s">
        <v>715</v>
      </c>
      <c r="AI377" s="53" t="str">
        <f>IF(OR(AJ377="○",AS377="○"),"○","－")</f>
        <v>－</v>
      </c>
      <c r="AJ377" s="53" t="str">
        <f>IF(OR(AO377="○",AP377="○",AQ377="○",AT377="○",AV377="○"),"○","－")</f>
        <v>－</v>
      </c>
      <c r="AK377" s="53" t="str">
        <f>IF(OR(AO377="○",AP377="○",AQ377="○"),"○","－")</f>
        <v>－</v>
      </c>
      <c r="AL377" s="81"/>
      <c r="AM377" s="46" t="str">
        <f>IF(AB377="○","○","－")</f>
        <v>－</v>
      </c>
      <c r="AN377" s="81"/>
      <c r="AO377" s="46" t="str">
        <f>IF(AY377=41730,"○","-")</f>
        <v>-</v>
      </c>
      <c r="AP377" s="46" t="str">
        <f>IF(AZ377=42460,"○","-")</f>
        <v>-</v>
      </c>
      <c r="AQ377" s="46"/>
      <c r="AR377" s="46" t="s">
        <v>407</v>
      </c>
      <c r="AS377" s="46"/>
      <c r="AT377" s="46"/>
      <c r="AU377" s="46"/>
      <c r="AV377" s="46"/>
      <c r="AW377" s="46"/>
      <c r="AX377" s="173" t="s">
        <v>387</v>
      </c>
      <c r="AY377" s="10">
        <v>39539</v>
      </c>
      <c r="AZ377" s="508">
        <v>43190</v>
      </c>
      <c r="BA377" s="426">
        <f t="shared" si="390"/>
        <v>10.002739726027396</v>
      </c>
      <c r="BB377" s="173" t="str">
        <f t="shared" si="434"/>
        <v/>
      </c>
      <c r="BC377" s="173" t="str">
        <f t="shared" si="442"/>
        <v/>
      </c>
      <c r="BD377" s="173" t="str">
        <f t="shared" si="417"/>
        <v/>
      </c>
      <c r="BE377" s="1"/>
      <c r="BF377" s="173">
        <v>1</v>
      </c>
      <c r="BG377" s="115" t="s">
        <v>574</v>
      </c>
      <c r="BH377" s="173"/>
      <c r="BI377" s="118"/>
      <c r="BJ377" s="61"/>
      <c r="BK377" s="173"/>
      <c r="BL377" s="3"/>
      <c r="BM377" s="105"/>
      <c r="BN377" s="153"/>
      <c r="BO377" s="3"/>
      <c r="BP377" s="3"/>
    </row>
    <row r="378" spans="1:68" s="274" customFormat="1" ht="54" customHeight="1" x14ac:dyDescent="0.15">
      <c r="A378" s="379">
        <v>297</v>
      </c>
      <c r="B378" s="226" t="s">
        <v>1499</v>
      </c>
      <c r="C378" s="229" t="s">
        <v>788</v>
      </c>
      <c r="D378" s="228" t="s">
        <v>520</v>
      </c>
      <c r="E378" s="59">
        <v>12.878</v>
      </c>
      <c r="F378" s="59">
        <v>12.878</v>
      </c>
      <c r="G378" s="59">
        <v>9.1999999999999993</v>
      </c>
      <c r="H378" s="175" t="s">
        <v>1051</v>
      </c>
      <c r="I378" s="238" t="s">
        <v>963</v>
      </c>
      <c r="J378" s="241" t="s">
        <v>1192</v>
      </c>
      <c r="K378" s="59">
        <v>12.878</v>
      </c>
      <c r="L378" s="59">
        <v>12.878</v>
      </c>
      <c r="M378" s="59">
        <f>L378-K378</f>
        <v>0</v>
      </c>
      <c r="N378" s="59">
        <v>-0.81100000000000005</v>
      </c>
      <c r="O378" s="242" t="s">
        <v>961</v>
      </c>
      <c r="P378" s="153" t="s">
        <v>1193</v>
      </c>
      <c r="Q378" s="255"/>
      <c r="R378" s="255" t="s">
        <v>114</v>
      </c>
      <c r="S378" s="256" t="s">
        <v>295</v>
      </c>
      <c r="T378" s="257" t="s">
        <v>134</v>
      </c>
      <c r="U378" s="426">
        <v>308</v>
      </c>
      <c r="V378" s="258" t="s">
        <v>959</v>
      </c>
      <c r="W378" s="261" t="s">
        <v>958</v>
      </c>
      <c r="X378" s="227"/>
      <c r="Y378" s="227"/>
      <c r="Z378" s="260"/>
      <c r="AA378" s="437"/>
      <c r="AB378" s="435" t="s">
        <v>406</v>
      </c>
      <c r="AC378" s="436"/>
      <c r="AD378" s="435" t="s">
        <v>406</v>
      </c>
      <c r="AE378" s="436"/>
      <c r="AF378" s="437"/>
      <c r="AG378" s="9" t="str">
        <f t="shared" si="425"/>
        <v>科学技術・学術政策局一般会計</v>
      </c>
      <c r="AH378" s="15"/>
      <c r="AI378" s="53" t="str">
        <f>IF(OR(AJ378="○",AS378="○"),"○","－")</f>
        <v>－</v>
      </c>
      <c r="AJ378" s="53" t="str">
        <f>IF(OR(AO378="○",AP378="○",AQ378="○",AT378="○",AV378="○"),"○","－")</f>
        <v>－</v>
      </c>
      <c r="AK378" s="53" t="str">
        <f>IF(OR(AO378="○",AP378="○",AQ378="○"),"○","－")</f>
        <v>－</v>
      </c>
      <c r="AL378" s="81"/>
      <c r="AM378" s="46" t="str">
        <f>IF(AB378="○","○","－")</f>
        <v>－</v>
      </c>
      <c r="AN378" s="81"/>
      <c r="AO378" s="46" t="str">
        <f>IF(AY378=41730,"○","-")</f>
        <v>-</v>
      </c>
      <c r="AP378" s="46" t="str">
        <f>IF(AZ378=42460,"○","-")</f>
        <v>-</v>
      </c>
      <c r="AQ378" s="46"/>
      <c r="AR378" s="46" t="s">
        <v>407</v>
      </c>
      <c r="AS378" s="46"/>
      <c r="AT378" s="46"/>
      <c r="AU378" s="46"/>
      <c r="AV378" s="46"/>
      <c r="AW378" s="46"/>
      <c r="AX378" s="173"/>
      <c r="AY378" s="10">
        <v>40634</v>
      </c>
      <c r="AZ378" s="173" t="s">
        <v>520</v>
      </c>
      <c r="BA378" s="426" t="str">
        <f t="shared" si="390"/>
        <v>未定</v>
      </c>
      <c r="BB378" s="173" t="str">
        <f t="shared" si="434"/>
        <v>○</v>
      </c>
      <c r="BC378" s="173" t="str">
        <f t="shared" si="442"/>
        <v/>
      </c>
      <c r="BD378" s="173" t="str">
        <f t="shared" si="417"/>
        <v/>
      </c>
      <c r="BE378" s="1"/>
      <c r="BF378" s="173">
        <v>1</v>
      </c>
      <c r="BG378" s="115" t="s">
        <v>574</v>
      </c>
      <c r="BH378" s="173"/>
      <c r="BI378" s="118"/>
      <c r="BJ378" s="61"/>
      <c r="BK378" s="173"/>
      <c r="BL378" s="3"/>
      <c r="BM378" s="105"/>
      <c r="BN378" s="153"/>
      <c r="BO378" s="3"/>
      <c r="BP378" s="3"/>
    </row>
    <row r="379" spans="1:68" s="274" customFormat="1" ht="54" customHeight="1" x14ac:dyDescent="0.15">
      <c r="A379" s="379">
        <v>298</v>
      </c>
      <c r="B379" s="226" t="s">
        <v>1500</v>
      </c>
      <c r="C379" s="229" t="s">
        <v>792</v>
      </c>
      <c r="D379" s="228" t="s">
        <v>854</v>
      </c>
      <c r="E379" s="59">
        <v>41.832000000000001</v>
      </c>
      <c r="F379" s="59">
        <v>41.832000000000001</v>
      </c>
      <c r="G379" s="59">
        <v>41.2</v>
      </c>
      <c r="H379" s="59" t="s">
        <v>1083</v>
      </c>
      <c r="I379" s="238" t="s">
        <v>963</v>
      </c>
      <c r="J379" s="241" t="s">
        <v>1114</v>
      </c>
      <c r="K379" s="59">
        <v>39.695</v>
      </c>
      <c r="L379" s="59">
        <v>39.695</v>
      </c>
      <c r="M379" s="59">
        <f>L379-K379</f>
        <v>0</v>
      </c>
      <c r="N379" s="62"/>
      <c r="O379" s="242" t="s">
        <v>960</v>
      </c>
      <c r="P379" s="241" t="s">
        <v>1551</v>
      </c>
      <c r="Q379" s="255"/>
      <c r="R379" s="255" t="s">
        <v>53</v>
      </c>
      <c r="S379" s="256" t="s">
        <v>295</v>
      </c>
      <c r="T379" s="257" t="s">
        <v>249</v>
      </c>
      <c r="U379" s="426">
        <v>309</v>
      </c>
      <c r="V379" s="258" t="str">
        <f t="shared" si="443"/>
        <v/>
      </c>
      <c r="W379" s="261" t="s">
        <v>603</v>
      </c>
      <c r="X379" s="227"/>
      <c r="Y379" s="227"/>
      <c r="Z379" s="260"/>
      <c r="AA379" s="437"/>
      <c r="AB379" s="435" t="s">
        <v>407</v>
      </c>
      <c r="AC379" s="436" t="s">
        <v>409</v>
      </c>
      <c r="AD379" s="435"/>
      <c r="AE379" s="436"/>
      <c r="AF379" s="437"/>
      <c r="AG379" s="9" t="str">
        <f t="shared" si="425"/>
        <v>研究振興局一般会計</v>
      </c>
      <c r="AH379" s="15"/>
      <c r="AI379" s="53" t="str">
        <f>IF(OR(AJ379="○",AS379="○"),"○","－")</f>
        <v>－</v>
      </c>
      <c r="AJ379" s="53" t="str">
        <f>IF(OR(AO379="○",AP379="○",AQ379="○",AT379="○",AV379="○"),"○","－")</f>
        <v>－</v>
      </c>
      <c r="AK379" s="53" t="str">
        <f>IF(OR(AO379="○",AP379="○",AQ379="○"),"○","－")</f>
        <v>－</v>
      </c>
      <c r="AL379" s="81"/>
      <c r="AM379" s="46" t="str">
        <f>IF(AB379="○","○","－")</f>
        <v>○</v>
      </c>
      <c r="AN379" s="81"/>
      <c r="AO379" s="46" t="str">
        <f>IF(AY379=41730,"○","-")</f>
        <v>-</v>
      </c>
      <c r="AP379" s="46" t="str">
        <f>IF(AZ379=42460,"○","-")</f>
        <v>-</v>
      </c>
      <c r="AQ379" s="46"/>
      <c r="AR379" s="46" t="s">
        <v>407</v>
      </c>
      <c r="AS379" s="46"/>
      <c r="AT379" s="46"/>
      <c r="AU379" s="46"/>
      <c r="AV379" s="46"/>
      <c r="AW379" s="46"/>
      <c r="AX379" s="173"/>
      <c r="AY379" s="10">
        <v>41000</v>
      </c>
      <c r="AZ379" s="508">
        <v>42825</v>
      </c>
      <c r="BA379" s="426">
        <f t="shared" si="390"/>
        <v>5</v>
      </c>
      <c r="BB379" s="173" t="str">
        <f t="shared" si="434"/>
        <v/>
      </c>
      <c r="BC379" s="173" t="str">
        <f t="shared" si="442"/>
        <v/>
      </c>
      <c r="BD379" s="173" t="str">
        <f t="shared" si="417"/>
        <v/>
      </c>
      <c r="BE379" s="1"/>
      <c r="BF379" s="173">
        <v>1</v>
      </c>
      <c r="BG379" s="115" t="s">
        <v>574</v>
      </c>
      <c r="BH379" s="173"/>
      <c r="BI379" s="118"/>
      <c r="BJ379" s="61"/>
      <c r="BK379" s="173"/>
      <c r="BL379" s="3"/>
      <c r="BM379" s="105"/>
      <c r="BN379" s="153"/>
      <c r="BO379" s="3"/>
      <c r="BP379" s="3"/>
    </row>
    <row r="380" spans="1:68" s="274" customFormat="1" ht="54" customHeight="1" x14ac:dyDescent="0.15">
      <c r="A380" s="383"/>
      <c r="B380" s="289" t="s">
        <v>1456</v>
      </c>
      <c r="C380" s="287"/>
      <c r="D380" s="288"/>
      <c r="E380" s="70"/>
      <c r="F380" s="70"/>
      <c r="G380" s="70"/>
      <c r="H380" s="70"/>
      <c r="I380" s="290"/>
      <c r="J380" s="70"/>
      <c r="K380" s="70"/>
      <c r="L380" s="70"/>
      <c r="M380" s="70"/>
      <c r="N380" s="70"/>
      <c r="O380" s="291"/>
      <c r="P380" s="114"/>
      <c r="Q380" s="292"/>
      <c r="R380" s="292"/>
      <c r="S380" s="293"/>
      <c r="T380" s="298"/>
      <c r="U380" s="78"/>
      <c r="V380" s="295" t="str">
        <f t="shared" si="443"/>
        <v/>
      </c>
      <c r="W380" s="296"/>
      <c r="X380" s="291"/>
      <c r="Y380" s="291"/>
      <c r="Z380" s="297"/>
      <c r="AA380" s="437"/>
      <c r="AB380" s="73" t="s">
        <v>406</v>
      </c>
      <c r="AC380" s="74"/>
      <c r="AD380" s="73" t="s">
        <v>406</v>
      </c>
      <c r="AE380" s="74"/>
      <c r="AF380" s="437"/>
      <c r="AG380" s="9" t="str">
        <f t="shared" si="425"/>
        <v/>
      </c>
      <c r="AH380" s="15"/>
      <c r="AI380" s="75"/>
      <c r="AJ380" s="75"/>
      <c r="AK380" s="75"/>
      <c r="AL380" s="81"/>
      <c r="AM380" s="75"/>
      <c r="AN380" s="81"/>
      <c r="AO380" s="75"/>
      <c r="AP380" s="75"/>
      <c r="AQ380" s="75"/>
      <c r="AR380" s="75"/>
      <c r="AS380" s="75"/>
      <c r="AT380" s="75"/>
      <c r="AU380" s="75"/>
      <c r="AV380" s="75"/>
      <c r="AW380" s="75"/>
      <c r="AX380" s="76"/>
      <c r="AY380" s="77"/>
      <c r="AZ380" s="76"/>
      <c r="BA380" s="78"/>
      <c r="BB380" s="76" t="str">
        <f t="shared" si="434"/>
        <v/>
      </c>
      <c r="BC380" s="76" t="str">
        <f t="shared" si="442"/>
        <v/>
      </c>
      <c r="BD380" s="76" t="str">
        <f t="shared" si="417"/>
        <v/>
      </c>
      <c r="BE380" s="1"/>
      <c r="BF380" s="173"/>
      <c r="BG380" s="115" t="s">
        <v>574</v>
      </c>
      <c r="BH380" s="173">
        <v>1</v>
      </c>
      <c r="BI380" s="173"/>
      <c r="BJ380" s="61"/>
      <c r="BK380" s="173"/>
      <c r="BL380" s="1"/>
      <c r="BM380" s="71"/>
      <c r="BN380" s="114"/>
      <c r="BO380" s="1"/>
      <c r="BP380" s="1"/>
    </row>
    <row r="381" spans="1:68" s="274" customFormat="1" ht="54" customHeight="1" x14ac:dyDescent="0.15">
      <c r="A381" s="383"/>
      <c r="B381" s="289" t="s">
        <v>1457</v>
      </c>
      <c r="C381" s="287"/>
      <c r="D381" s="288"/>
      <c r="E381" s="70"/>
      <c r="F381" s="70"/>
      <c r="G381" s="70"/>
      <c r="H381" s="70"/>
      <c r="I381" s="290"/>
      <c r="J381" s="70"/>
      <c r="K381" s="70"/>
      <c r="L381" s="70"/>
      <c r="M381" s="70"/>
      <c r="N381" s="70"/>
      <c r="O381" s="291"/>
      <c r="P381" s="114"/>
      <c r="Q381" s="292"/>
      <c r="R381" s="292"/>
      <c r="S381" s="293"/>
      <c r="T381" s="298"/>
      <c r="U381" s="78"/>
      <c r="V381" s="295" t="str">
        <f t="shared" si="443"/>
        <v/>
      </c>
      <c r="W381" s="296"/>
      <c r="X381" s="291"/>
      <c r="Y381" s="291"/>
      <c r="Z381" s="297"/>
      <c r="AA381" s="437"/>
      <c r="AB381" s="73" t="s">
        <v>406</v>
      </c>
      <c r="AC381" s="74"/>
      <c r="AD381" s="73" t="s">
        <v>406</v>
      </c>
      <c r="AE381" s="74"/>
      <c r="AF381" s="437"/>
      <c r="AG381" s="9" t="str">
        <f t="shared" si="425"/>
        <v/>
      </c>
      <c r="AH381" s="15"/>
      <c r="AI381" s="75"/>
      <c r="AJ381" s="75"/>
      <c r="AK381" s="75"/>
      <c r="AL381" s="81"/>
      <c r="AM381" s="75"/>
      <c r="AN381" s="81"/>
      <c r="AO381" s="75"/>
      <c r="AP381" s="75"/>
      <c r="AQ381" s="75"/>
      <c r="AR381" s="75"/>
      <c r="AS381" s="75"/>
      <c r="AT381" s="75"/>
      <c r="AU381" s="75"/>
      <c r="AV381" s="75"/>
      <c r="AW381" s="75"/>
      <c r="AX381" s="76"/>
      <c r="AY381" s="77"/>
      <c r="AZ381" s="76"/>
      <c r="BA381" s="78"/>
      <c r="BB381" s="76" t="str">
        <f t="shared" si="434"/>
        <v/>
      </c>
      <c r="BC381" s="76" t="str">
        <f t="shared" si="442"/>
        <v/>
      </c>
      <c r="BD381" s="76" t="str">
        <f t="shared" si="417"/>
        <v/>
      </c>
      <c r="BE381" s="1"/>
      <c r="BF381" s="173"/>
      <c r="BG381" s="115" t="s">
        <v>574</v>
      </c>
      <c r="BH381" s="173">
        <v>1</v>
      </c>
      <c r="BI381" s="173"/>
      <c r="BJ381" s="61"/>
      <c r="BK381" s="173"/>
      <c r="BL381" s="1"/>
      <c r="BM381" s="71"/>
      <c r="BN381" s="114"/>
      <c r="BO381" s="1"/>
      <c r="BP381" s="1"/>
    </row>
    <row r="382" spans="1:68" s="274" customFormat="1" ht="54" customHeight="1" x14ac:dyDescent="0.15">
      <c r="A382" s="383"/>
      <c r="B382" s="289" t="s">
        <v>1458</v>
      </c>
      <c r="C382" s="287"/>
      <c r="D382" s="288"/>
      <c r="E382" s="70"/>
      <c r="F382" s="70"/>
      <c r="G382" s="70"/>
      <c r="H382" s="70"/>
      <c r="I382" s="290"/>
      <c r="J382" s="70"/>
      <c r="K382" s="70"/>
      <c r="L382" s="70"/>
      <c r="M382" s="70"/>
      <c r="N382" s="70"/>
      <c r="O382" s="291"/>
      <c r="P382" s="114"/>
      <c r="Q382" s="292"/>
      <c r="R382" s="292"/>
      <c r="S382" s="293"/>
      <c r="T382" s="298"/>
      <c r="U382" s="78"/>
      <c r="V382" s="295" t="str">
        <f t="shared" si="443"/>
        <v/>
      </c>
      <c r="W382" s="296"/>
      <c r="X382" s="291"/>
      <c r="Y382" s="291"/>
      <c r="Z382" s="297"/>
      <c r="AA382" s="437"/>
      <c r="AB382" s="73" t="s">
        <v>406</v>
      </c>
      <c r="AC382" s="74"/>
      <c r="AD382" s="73" t="s">
        <v>406</v>
      </c>
      <c r="AE382" s="74"/>
      <c r="AF382" s="437"/>
      <c r="AG382" s="9" t="str">
        <f t="shared" si="425"/>
        <v/>
      </c>
      <c r="AH382" s="15"/>
      <c r="AI382" s="75"/>
      <c r="AJ382" s="75"/>
      <c r="AK382" s="75"/>
      <c r="AL382" s="81"/>
      <c r="AM382" s="75"/>
      <c r="AN382" s="81"/>
      <c r="AO382" s="75"/>
      <c r="AP382" s="75"/>
      <c r="AQ382" s="75"/>
      <c r="AR382" s="75"/>
      <c r="AS382" s="75"/>
      <c r="AT382" s="75"/>
      <c r="AU382" s="75"/>
      <c r="AV382" s="75"/>
      <c r="AW382" s="75"/>
      <c r="AX382" s="76"/>
      <c r="AY382" s="77"/>
      <c r="AZ382" s="76"/>
      <c r="BA382" s="78"/>
      <c r="BB382" s="76" t="str">
        <f t="shared" si="434"/>
        <v/>
      </c>
      <c r="BC382" s="76" t="str">
        <f t="shared" si="442"/>
        <v/>
      </c>
      <c r="BD382" s="76" t="str">
        <f t="shared" si="417"/>
        <v/>
      </c>
      <c r="BE382" s="1"/>
      <c r="BF382" s="173"/>
      <c r="BG382" s="115" t="s">
        <v>574</v>
      </c>
      <c r="BH382" s="173">
        <v>1</v>
      </c>
      <c r="BI382" s="173"/>
      <c r="BJ382" s="61"/>
      <c r="BK382" s="173"/>
      <c r="BL382" s="1"/>
      <c r="BM382" s="71"/>
      <c r="BN382" s="114"/>
      <c r="BO382" s="1"/>
      <c r="BP382" s="1"/>
    </row>
    <row r="383" spans="1:68" s="273" customFormat="1" ht="21" customHeight="1" x14ac:dyDescent="0.15">
      <c r="A383" s="380" t="s">
        <v>640</v>
      </c>
      <c r="B383" s="230"/>
      <c r="C383" s="505"/>
      <c r="D383" s="506"/>
      <c r="E383" s="88"/>
      <c r="F383" s="91"/>
      <c r="G383" s="90"/>
      <c r="H383" s="90"/>
      <c r="I383" s="243"/>
      <c r="J383" s="90"/>
      <c r="K383" s="88"/>
      <c r="L383" s="89"/>
      <c r="M383" s="89"/>
      <c r="N383" s="90"/>
      <c r="O383" s="245"/>
      <c r="P383" s="110"/>
      <c r="Q383" s="263"/>
      <c r="R383" s="230"/>
      <c r="S383" s="264"/>
      <c r="T383" s="265"/>
      <c r="U383" s="414"/>
      <c r="V383" s="266" t="str">
        <f t="shared" si="443"/>
        <v/>
      </c>
      <c r="W383" s="266"/>
      <c r="X383" s="266"/>
      <c r="Y383" s="266"/>
      <c r="Z383" s="267"/>
      <c r="AA383" s="38"/>
      <c r="AB383" s="92"/>
      <c r="AC383" s="93"/>
      <c r="AD383" s="92"/>
      <c r="AE383" s="93"/>
      <c r="AF383" s="28"/>
      <c r="AG383" s="9" t="str">
        <f t="shared" si="425"/>
        <v/>
      </c>
      <c r="AH383" s="15"/>
      <c r="AI383" s="94"/>
      <c r="AJ383" s="94"/>
      <c r="AK383" s="94"/>
      <c r="AL383" s="45"/>
      <c r="AM383" s="94"/>
      <c r="AN383" s="45"/>
      <c r="AO383" s="94"/>
      <c r="AP383" s="94"/>
      <c r="AQ383" s="94"/>
      <c r="AR383" s="94"/>
      <c r="AS383" s="94"/>
      <c r="AT383" s="94"/>
      <c r="AU383" s="94"/>
      <c r="AV383" s="94"/>
      <c r="AW383" s="94"/>
      <c r="AX383" s="95"/>
      <c r="AY383" s="507"/>
      <c r="AZ383" s="94"/>
      <c r="BA383" s="96"/>
      <c r="BB383" s="95"/>
      <c r="BC383" s="95"/>
      <c r="BD383" s="95"/>
      <c r="BE383" s="104"/>
      <c r="BF383" s="46"/>
      <c r="BG383" s="115"/>
      <c r="BH383" s="116"/>
      <c r="BI383" s="117"/>
      <c r="BJ383" s="61"/>
      <c r="BK383" s="116"/>
      <c r="BL383" s="104"/>
      <c r="BM383" s="83"/>
      <c r="BN383" s="110"/>
      <c r="BO383" s="104"/>
      <c r="BP383" s="104"/>
    </row>
    <row r="384" spans="1:68" s="274" customFormat="1" ht="72" customHeight="1" x14ac:dyDescent="0.15">
      <c r="A384" s="379">
        <v>299</v>
      </c>
      <c r="B384" s="226" t="s">
        <v>1501</v>
      </c>
      <c r="C384" s="229" t="s">
        <v>805</v>
      </c>
      <c r="D384" s="228" t="s">
        <v>520</v>
      </c>
      <c r="E384" s="59">
        <v>7.5949999999999998</v>
      </c>
      <c r="F384" s="59">
        <v>7.5949999999999998</v>
      </c>
      <c r="G384" s="59">
        <v>4.2</v>
      </c>
      <c r="H384" s="59" t="s">
        <v>1083</v>
      </c>
      <c r="I384" s="238" t="s">
        <v>963</v>
      </c>
      <c r="J384" s="241" t="s">
        <v>1176</v>
      </c>
      <c r="K384" s="59">
        <v>7.5949999999999998</v>
      </c>
      <c r="L384" s="59">
        <v>7.5949999999999998</v>
      </c>
      <c r="M384" s="59">
        <f t="shared" ref="M384:M389" si="444">L384-K384</f>
        <v>0</v>
      </c>
      <c r="N384" s="62">
        <v>0</v>
      </c>
      <c r="O384" s="242" t="s">
        <v>960</v>
      </c>
      <c r="P384" s="153" t="s">
        <v>1086</v>
      </c>
      <c r="Q384" s="255"/>
      <c r="R384" s="255" t="s">
        <v>114</v>
      </c>
      <c r="S384" s="256" t="s">
        <v>295</v>
      </c>
      <c r="T384" s="257" t="s">
        <v>213</v>
      </c>
      <c r="U384" s="426">
        <v>310</v>
      </c>
      <c r="V384" s="258" t="str">
        <f t="shared" si="443"/>
        <v/>
      </c>
      <c r="W384" s="261" t="s">
        <v>603</v>
      </c>
      <c r="X384" s="227"/>
      <c r="Y384" s="227"/>
      <c r="Z384" s="260"/>
      <c r="AA384" s="437"/>
      <c r="AB384" s="435" t="s">
        <v>407</v>
      </c>
      <c r="AC384" s="436" t="s">
        <v>408</v>
      </c>
      <c r="AD384" s="435"/>
      <c r="AE384" s="436"/>
      <c r="AF384" s="437"/>
      <c r="AG384" s="9" t="str">
        <f t="shared" si="425"/>
        <v>科学技術・学術政策局一般会計</v>
      </c>
      <c r="AH384" s="15"/>
      <c r="AI384" s="53" t="str">
        <f t="shared" ref="AI384:AI389" si="445">IF(OR(AJ384="○",AS384="○"),"○","－")</f>
        <v>－</v>
      </c>
      <c r="AJ384" s="53" t="str">
        <f t="shared" ref="AJ384:AJ389" si="446">IF(OR(AO384="○",AP384="○",AQ384="○",AT384="○",AV384="○"),"○","－")</f>
        <v>－</v>
      </c>
      <c r="AK384" s="53" t="str">
        <f t="shared" ref="AK384:AK389" si="447">IF(OR(AO384="○",AP384="○",AQ384="○"),"○","－")</f>
        <v>－</v>
      </c>
      <c r="AL384" s="81"/>
      <c r="AM384" s="46" t="str">
        <f t="shared" ref="AM384:AM389" si="448">IF(AB384="○","○","－")</f>
        <v>○</v>
      </c>
      <c r="AN384" s="81"/>
      <c r="AO384" s="46" t="str">
        <f t="shared" ref="AO384:AO389" si="449">IF(AY384=41730,"○","-")</f>
        <v>-</v>
      </c>
      <c r="AP384" s="46" t="str">
        <f t="shared" ref="AP384:AP389" si="450">IF(AZ384=42460,"○","-")</f>
        <v>-</v>
      </c>
      <c r="AQ384" s="46"/>
      <c r="AR384" s="46" t="s">
        <v>407</v>
      </c>
      <c r="AS384" s="46"/>
      <c r="AT384" s="46"/>
      <c r="AU384" s="46"/>
      <c r="AV384" s="46"/>
      <c r="AW384" s="46"/>
      <c r="AX384" s="173" t="s">
        <v>387</v>
      </c>
      <c r="AY384" s="10">
        <v>36251</v>
      </c>
      <c r="AZ384" s="173" t="s">
        <v>520</v>
      </c>
      <c r="BA384" s="426" t="str">
        <f t="shared" ref="BA384:BA452" si="451">IF(AZ384="未定","未定",YEARFRAC(AY384,AZ384,3))</f>
        <v>未定</v>
      </c>
      <c r="BB384" s="173" t="str">
        <f t="shared" si="434"/>
        <v>○</v>
      </c>
      <c r="BC384" s="173" t="str">
        <f t="shared" si="442"/>
        <v>○</v>
      </c>
      <c r="BD384" s="173" t="str">
        <f t="shared" si="417"/>
        <v/>
      </c>
      <c r="BE384" s="1"/>
      <c r="BF384" s="173">
        <v>1</v>
      </c>
      <c r="BG384" s="115" t="s">
        <v>575</v>
      </c>
      <c r="BH384" s="173"/>
      <c r="BI384" s="118"/>
      <c r="BJ384" s="61"/>
      <c r="BK384" s="173"/>
      <c r="BL384" s="3"/>
      <c r="BM384" s="105"/>
      <c r="BN384" s="153"/>
      <c r="BO384" s="3"/>
      <c r="BP384" s="3"/>
    </row>
    <row r="385" spans="1:68" s="274" customFormat="1" ht="72" customHeight="1" x14ac:dyDescent="0.15">
      <c r="A385" s="379">
        <v>300</v>
      </c>
      <c r="B385" s="226" t="s">
        <v>16</v>
      </c>
      <c r="C385" s="229" t="s">
        <v>787</v>
      </c>
      <c r="D385" s="228" t="s">
        <v>971</v>
      </c>
      <c r="E385" s="59">
        <v>67.566000000000003</v>
      </c>
      <c r="F385" s="59">
        <v>67.566000000000003</v>
      </c>
      <c r="G385" s="59">
        <v>66.400000000000006</v>
      </c>
      <c r="H385" s="175" t="s">
        <v>1052</v>
      </c>
      <c r="I385" s="238" t="s">
        <v>963</v>
      </c>
      <c r="J385" s="241" t="s">
        <v>1174</v>
      </c>
      <c r="K385" s="59">
        <v>67.566000000000003</v>
      </c>
      <c r="L385" s="59">
        <v>67.566000000000003</v>
      </c>
      <c r="M385" s="59">
        <f>L385-K385</f>
        <v>0</v>
      </c>
      <c r="N385" s="59">
        <v>0</v>
      </c>
      <c r="O385" s="242" t="s">
        <v>960</v>
      </c>
      <c r="P385" s="405" t="s">
        <v>1180</v>
      </c>
      <c r="Q385" s="255"/>
      <c r="R385" s="255" t="s">
        <v>114</v>
      </c>
      <c r="S385" s="256" t="s">
        <v>295</v>
      </c>
      <c r="T385" s="262" t="s">
        <v>17</v>
      </c>
      <c r="U385" s="413">
        <v>312</v>
      </c>
      <c r="V385" s="258" t="s">
        <v>407</v>
      </c>
      <c r="W385" s="261" t="s">
        <v>519</v>
      </c>
      <c r="X385" s="227"/>
      <c r="Y385" s="227"/>
      <c r="Z385" s="260"/>
      <c r="AA385" s="437"/>
      <c r="AB385" s="435"/>
      <c r="AC385" s="436"/>
      <c r="AD385" s="435" t="s">
        <v>407</v>
      </c>
      <c r="AE385" s="436" t="s">
        <v>409</v>
      </c>
      <c r="AF385" s="437"/>
      <c r="AG385" s="9" t="str">
        <f t="shared" si="425"/>
        <v>科学技術・学術政策局一般会計</v>
      </c>
      <c r="AH385" s="15"/>
      <c r="AI385" s="53" t="str">
        <f t="shared" si="445"/>
        <v>○</v>
      </c>
      <c r="AJ385" s="53" t="str">
        <f t="shared" si="446"/>
        <v>○</v>
      </c>
      <c r="AK385" s="53" t="str">
        <f t="shared" si="447"/>
        <v>○</v>
      </c>
      <c r="AL385" s="81"/>
      <c r="AM385" s="46" t="str">
        <f t="shared" si="448"/>
        <v>－</v>
      </c>
      <c r="AN385" s="81"/>
      <c r="AO385" s="46" t="str">
        <f t="shared" si="449"/>
        <v>-</v>
      </c>
      <c r="AP385" s="46" t="str">
        <f t="shared" si="450"/>
        <v>○</v>
      </c>
      <c r="AQ385" s="46"/>
      <c r="AR385" s="46" t="s">
        <v>407</v>
      </c>
      <c r="AS385" s="46" t="s">
        <v>407</v>
      </c>
      <c r="AT385" s="46"/>
      <c r="AU385" s="46"/>
      <c r="AV385" s="46"/>
      <c r="AW385" s="46"/>
      <c r="AX385" s="173"/>
      <c r="AY385" s="10">
        <v>41365</v>
      </c>
      <c r="AZ385" s="508">
        <v>42460</v>
      </c>
      <c r="BA385" s="426">
        <f t="shared" si="451"/>
        <v>3</v>
      </c>
      <c r="BB385" s="173" t="str">
        <f t="shared" si="434"/>
        <v/>
      </c>
      <c r="BC385" s="173" t="str">
        <f t="shared" si="442"/>
        <v/>
      </c>
      <c r="BD385" s="173" t="str">
        <f t="shared" si="417"/>
        <v/>
      </c>
      <c r="BE385" s="1"/>
      <c r="BF385" s="173">
        <v>1</v>
      </c>
      <c r="BG385" s="115" t="s">
        <v>575</v>
      </c>
      <c r="BH385" s="173"/>
      <c r="BI385" s="118"/>
      <c r="BJ385" s="61"/>
      <c r="BK385" s="173"/>
      <c r="BL385" s="3"/>
      <c r="BM385" s="105"/>
      <c r="BN385" s="111"/>
      <c r="BO385" s="3"/>
      <c r="BP385" s="3"/>
    </row>
    <row r="386" spans="1:68" s="274" customFormat="1" ht="72" customHeight="1" x14ac:dyDescent="0.15">
      <c r="A386" s="379">
        <v>301</v>
      </c>
      <c r="B386" s="226" t="s">
        <v>1502</v>
      </c>
      <c r="C386" s="276" t="s">
        <v>788</v>
      </c>
      <c r="D386" s="227" t="s">
        <v>523</v>
      </c>
      <c r="E386" s="59">
        <v>1577.222</v>
      </c>
      <c r="F386" s="59">
        <v>1577.222</v>
      </c>
      <c r="G386" s="59">
        <v>1572.7</v>
      </c>
      <c r="H386" s="175" t="s">
        <v>1053</v>
      </c>
      <c r="I386" s="238" t="s">
        <v>963</v>
      </c>
      <c r="J386" s="241" t="s">
        <v>1118</v>
      </c>
      <c r="K386" s="59">
        <v>1288.8219999999999</v>
      </c>
      <c r="L386" s="59">
        <v>1288.8219999999999</v>
      </c>
      <c r="M386" s="59">
        <f t="shared" si="444"/>
        <v>0</v>
      </c>
      <c r="N386" s="62"/>
      <c r="O386" s="242" t="s">
        <v>960</v>
      </c>
      <c r="P386" s="153" t="s">
        <v>1552</v>
      </c>
      <c r="Q386" s="255"/>
      <c r="R386" s="255" t="s">
        <v>34</v>
      </c>
      <c r="S386" s="256" t="s">
        <v>295</v>
      </c>
      <c r="T386" s="257" t="s">
        <v>67</v>
      </c>
      <c r="U386" s="426">
        <v>313</v>
      </c>
      <c r="V386" s="258" t="s">
        <v>959</v>
      </c>
      <c r="W386" s="261" t="s">
        <v>958</v>
      </c>
      <c r="X386" s="227"/>
      <c r="Y386" s="227"/>
      <c r="Z386" s="260"/>
      <c r="AA386" s="437"/>
      <c r="AB386" s="435" t="s">
        <v>406</v>
      </c>
      <c r="AC386" s="436"/>
      <c r="AD386" s="435" t="s">
        <v>406</v>
      </c>
      <c r="AE386" s="436"/>
      <c r="AF386" s="437"/>
      <c r="AG386" s="9" t="str">
        <f t="shared" si="425"/>
        <v>研究開発局一般会計</v>
      </c>
      <c r="AH386" s="15"/>
      <c r="AI386" s="53" t="str">
        <f t="shared" si="445"/>
        <v>－</v>
      </c>
      <c r="AJ386" s="53" t="str">
        <f t="shared" si="446"/>
        <v>－</v>
      </c>
      <c r="AK386" s="53" t="str">
        <f t="shared" si="447"/>
        <v>－</v>
      </c>
      <c r="AL386" s="81"/>
      <c r="AM386" s="46" t="str">
        <f t="shared" si="448"/>
        <v>－</v>
      </c>
      <c r="AN386" s="81"/>
      <c r="AO386" s="46" t="str">
        <f t="shared" si="449"/>
        <v>-</v>
      </c>
      <c r="AP386" s="46" t="str">
        <f t="shared" si="450"/>
        <v>-</v>
      </c>
      <c r="AQ386" s="46"/>
      <c r="AR386" s="46" t="s">
        <v>407</v>
      </c>
      <c r="AS386" s="46"/>
      <c r="AT386" s="46"/>
      <c r="AU386" s="46"/>
      <c r="AV386" s="46"/>
      <c r="AW386" s="46"/>
      <c r="AX386" s="173"/>
      <c r="AY386" s="513">
        <v>40634</v>
      </c>
      <c r="AZ386" s="513" t="s">
        <v>523</v>
      </c>
      <c r="BA386" s="426" t="str">
        <f t="shared" si="451"/>
        <v>未定</v>
      </c>
      <c r="BB386" s="173" t="str">
        <f t="shared" si="434"/>
        <v>○</v>
      </c>
      <c r="BC386" s="173" t="str">
        <f t="shared" si="442"/>
        <v/>
      </c>
      <c r="BD386" s="173" t="str">
        <f t="shared" si="417"/>
        <v/>
      </c>
      <c r="BE386" s="1"/>
      <c r="BF386" s="173">
        <v>1</v>
      </c>
      <c r="BG386" s="115" t="s">
        <v>575</v>
      </c>
      <c r="BH386" s="173"/>
      <c r="BI386" s="118"/>
      <c r="BJ386" s="61"/>
      <c r="BK386" s="173"/>
      <c r="BL386" s="3"/>
      <c r="BM386" s="105"/>
      <c r="BN386" s="153"/>
      <c r="BO386" s="3"/>
      <c r="BP386" s="3"/>
    </row>
    <row r="387" spans="1:68" s="274" customFormat="1" ht="72" customHeight="1" x14ac:dyDescent="0.15">
      <c r="A387" s="379">
        <v>302</v>
      </c>
      <c r="B387" s="226" t="s">
        <v>230</v>
      </c>
      <c r="C387" s="276" t="s">
        <v>833</v>
      </c>
      <c r="D387" s="227" t="s">
        <v>523</v>
      </c>
      <c r="E387" s="59">
        <v>1542.4459999999999</v>
      </c>
      <c r="F387" s="59">
        <v>1542.4459999999999</v>
      </c>
      <c r="G387" s="59">
        <v>1531.6</v>
      </c>
      <c r="H387" s="59" t="s">
        <v>1083</v>
      </c>
      <c r="I387" s="238" t="s">
        <v>963</v>
      </c>
      <c r="J387" s="241" t="s">
        <v>1127</v>
      </c>
      <c r="K387" s="59">
        <v>1383.1030000000001</v>
      </c>
      <c r="L387" s="59">
        <v>1221.0309999999999</v>
      </c>
      <c r="M387" s="59">
        <f t="shared" si="444"/>
        <v>-162.07200000000012</v>
      </c>
      <c r="N387" s="62">
        <v>-162.072</v>
      </c>
      <c r="O387" s="242" t="s">
        <v>961</v>
      </c>
      <c r="P387" s="153" t="s">
        <v>1143</v>
      </c>
      <c r="Q387" s="255"/>
      <c r="R387" s="255" t="s">
        <v>34</v>
      </c>
      <c r="S387" s="256" t="s">
        <v>295</v>
      </c>
      <c r="T387" s="257" t="s">
        <v>231</v>
      </c>
      <c r="U387" s="426">
        <v>314</v>
      </c>
      <c r="V387" s="258" t="str">
        <f t="shared" si="443"/>
        <v/>
      </c>
      <c r="W387" s="261" t="s">
        <v>603</v>
      </c>
      <c r="X387" s="227"/>
      <c r="Y387" s="227"/>
      <c r="Z387" s="260"/>
      <c r="AA387" s="437"/>
      <c r="AB387" s="435" t="s">
        <v>407</v>
      </c>
      <c r="AC387" s="436" t="s">
        <v>408</v>
      </c>
      <c r="AD387" s="435"/>
      <c r="AE387" s="436"/>
      <c r="AF387" s="437"/>
      <c r="AG387" s="9" t="str">
        <f t="shared" si="425"/>
        <v>研究開発局一般会計</v>
      </c>
      <c r="AH387" s="15"/>
      <c r="AI387" s="53" t="str">
        <f t="shared" si="445"/>
        <v>－</v>
      </c>
      <c r="AJ387" s="53" t="str">
        <f t="shared" si="446"/>
        <v>－</v>
      </c>
      <c r="AK387" s="53" t="str">
        <f t="shared" si="447"/>
        <v>－</v>
      </c>
      <c r="AL387" s="81"/>
      <c r="AM387" s="46" t="str">
        <f t="shared" si="448"/>
        <v>○</v>
      </c>
      <c r="AN387" s="81"/>
      <c r="AO387" s="46" t="str">
        <f t="shared" si="449"/>
        <v>-</v>
      </c>
      <c r="AP387" s="46" t="str">
        <f t="shared" si="450"/>
        <v>-</v>
      </c>
      <c r="AQ387" s="46"/>
      <c r="AR387" s="46" t="s">
        <v>407</v>
      </c>
      <c r="AS387" s="46"/>
      <c r="AT387" s="46"/>
      <c r="AU387" s="46"/>
      <c r="AV387" s="46"/>
      <c r="AW387" s="46"/>
      <c r="AX387" s="173" t="s">
        <v>387</v>
      </c>
      <c r="AY387" s="513">
        <v>35156</v>
      </c>
      <c r="AZ387" s="513" t="s">
        <v>523</v>
      </c>
      <c r="BA387" s="426" t="str">
        <f t="shared" si="451"/>
        <v>未定</v>
      </c>
      <c r="BB387" s="173" t="str">
        <f t="shared" si="434"/>
        <v>○</v>
      </c>
      <c r="BC387" s="173" t="str">
        <f t="shared" si="442"/>
        <v>○</v>
      </c>
      <c r="BD387" s="173" t="str">
        <f t="shared" si="417"/>
        <v/>
      </c>
      <c r="BE387" s="1"/>
      <c r="BF387" s="173">
        <v>1</v>
      </c>
      <c r="BG387" s="115" t="s">
        <v>575</v>
      </c>
      <c r="BH387" s="173"/>
      <c r="BI387" s="118"/>
      <c r="BJ387" s="61"/>
      <c r="BK387" s="173"/>
      <c r="BL387" s="3"/>
      <c r="BM387" s="105"/>
      <c r="BN387" s="153"/>
      <c r="BO387" s="3"/>
      <c r="BP387" s="3"/>
    </row>
    <row r="388" spans="1:68" s="274" customFormat="1" ht="72" customHeight="1" x14ac:dyDescent="0.15">
      <c r="A388" s="379">
        <v>303</v>
      </c>
      <c r="B388" s="226" t="s">
        <v>880</v>
      </c>
      <c r="C388" s="229" t="s">
        <v>782</v>
      </c>
      <c r="D388" s="227" t="s">
        <v>523</v>
      </c>
      <c r="E388" s="59">
        <v>7020.4740000000002</v>
      </c>
      <c r="F388" s="59">
        <v>7020.4740000000002</v>
      </c>
      <c r="G388" s="59">
        <v>7020</v>
      </c>
      <c r="H388" s="59" t="s">
        <v>1083</v>
      </c>
      <c r="I388" s="238" t="s">
        <v>963</v>
      </c>
      <c r="J388" s="241" t="s">
        <v>1109</v>
      </c>
      <c r="K388" s="59">
        <v>7020.4740000000002</v>
      </c>
      <c r="L388" s="59">
        <v>7667.8370000000004</v>
      </c>
      <c r="M388" s="59">
        <f t="shared" si="444"/>
        <v>647.36300000000028</v>
      </c>
      <c r="N388" s="62"/>
      <c r="O388" s="242" t="s">
        <v>960</v>
      </c>
      <c r="P388" s="153" t="s">
        <v>1086</v>
      </c>
      <c r="Q388" s="255"/>
      <c r="R388" s="255" t="s">
        <v>34</v>
      </c>
      <c r="S388" s="256" t="s">
        <v>295</v>
      </c>
      <c r="T388" s="257" t="s">
        <v>146</v>
      </c>
      <c r="U388" s="426">
        <v>315</v>
      </c>
      <c r="V388" s="258" t="str">
        <f t="shared" si="443"/>
        <v/>
      </c>
      <c r="W388" s="261" t="s">
        <v>603</v>
      </c>
      <c r="X388" s="227"/>
      <c r="Y388" s="227"/>
      <c r="Z388" s="260"/>
      <c r="AA388" s="437"/>
      <c r="AB388" s="435" t="s">
        <v>407</v>
      </c>
      <c r="AC388" s="436" t="s">
        <v>408</v>
      </c>
      <c r="AD388" s="435"/>
      <c r="AE388" s="436"/>
      <c r="AF388" s="437"/>
      <c r="AG388" s="9" t="str">
        <f t="shared" si="425"/>
        <v>研究開発局一般会計</v>
      </c>
      <c r="AH388" s="15"/>
      <c r="AI388" s="53" t="str">
        <f t="shared" si="445"/>
        <v>－</v>
      </c>
      <c r="AJ388" s="53" t="str">
        <f t="shared" si="446"/>
        <v>－</v>
      </c>
      <c r="AK388" s="53" t="str">
        <f t="shared" si="447"/>
        <v>－</v>
      </c>
      <c r="AL388" s="81"/>
      <c r="AM388" s="46" t="str">
        <f t="shared" si="448"/>
        <v>○</v>
      </c>
      <c r="AN388" s="81"/>
      <c r="AO388" s="46" t="str">
        <f t="shared" si="449"/>
        <v>-</v>
      </c>
      <c r="AP388" s="46" t="str">
        <f t="shared" si="450"/>
        <v>-</v>
      </c>
      <c r="AQ388" s="46"/>
      <c r="AR388" s="46" t="s">
        <v>407</v>
      </c>
      <c r="AS388" s="46"/>
      <c r="AT388" s="46"/>
      <c r="AU388" s="46"/>
      <c r="AV388" s="46"/>
      <c r="AW388" s="46"/>
      <c r="AX388" s="173" t="s">
        <v>387</v>
      </c>
      <c r="AY388" s="10">
        <v>36982</v>
      </c>
      <c r="AZ388" s="513" t="s">
        <v>523</v>
      </c>
      <c r="BA388" s="426" t="str">
        <f t="shared" si="451"/>
        <v>未定</v>
      </c>
      <c r="BB388" s="173" t="str">
        <f t="shared" si="434"/>
        <v>○</v>
      </c>
      <c r="BC388" s="173" t="str">
        <f t="shared" si="442"/>
        <v>○</v>
      </c>
      <c r="BD388" s="173" t="str">
        <f t="shared" si="417"/>
        <v/>
      </c>
      <c r="BE388" s="1"/>
      <c r="BF388" s="173">
        <v>1</v>
      </c>
      <c r="BG388" s="115" t="s">
        <v>575</v>
      </c>
      <c r="BH388" s="173"/>
      <c r="BI388" s="118"/>
      <c r="BJ388" s="61"/>
      <c r="BK388" s="173"/>
      <c r="BL388" s="3"/>
      <c r="BM388" s="105"/>
      <c r="BN388" s="153"/>
      <c r="BO388" s="3"/>
      <c r="BP388" s="3"/>
    </row>
    <row r="389" spans="1:68" s="274" customFormat="1" ht="72" customHeight="1" x14ac:dyDescent="0.15">
      <c r="A389" s="379">
        <v>304</v>
      </c>
      <c r="B389" s="226" t="s">
        <v>881</v>
      </c>
      <c r="C389" s="229" t="s">
        <v>782</v>
      </c>
      <c r="D389" s="228" t="s">
        <v>520</v>
      </c>
      <c r="E389" s="59">
        <v>2599</v>
      </c>
      <c r="F389" s="59">
        <v>6603</v>
      </c>
      <c r="G389" s="59">
        <v>6537</v>
      </c>
      <c r="H389" s="175" t="s">
        <v>1017</v>
      </c>
      <c r="I389" s="238" t="s">
        <v>963</v>
      </c>
      <c r="J389" s="241" t="s">
        <v>1109</v>
      </c>
      <c r="K389" s="59">
        <v>0</v>
      </c>
      <c r="L389" s="59">
        <v>2741.085</v>
      </c>
      <c r="M389" s="59">
        <f t="shared" si="444"/>
        <v>2741.085</v>
      </c>
      <c r="N389" s="62"/>
      <c r="O389" s="242" t="s">
        <v>960</v>
      </c>
      <c r="P389" s="153" t="s">
        <v>1086</v>
      </c>
      <c r="Q389" s="255"/>
      <c r="R389" s="255" t="s">
        <v>34</v>
      </c>
      <c r="S389" s="256" t="s">
        <v>295</v>
      </c>
      <c r="T389" s="257" t="s">
        <v>112</v>
      </c>
      <c r="U389" s="426">
        <v>316</v>
      </c>
      <c r="V389" s="258" t="s">
        <v>959</v>
      </c>
      <c r="W389" s="261" t="s">
        <v>958</v>
      </c>
      <c r="X389" s="227"/>
      <c r="Y389" s="227" t="s">
        <v>387</v>
      </c>
      <c r="Z389" s="260"/>
      <c r="AA389" s="437"/>
      <c r="AB389" s="435" t="s">
        <v>406</v>
      </c>
      <c r="AC389" s="436"/>
      <c r="AD389" s="435" t="s">
        <v>406</v>
      </c>
      <c r="AE389" s="436"/>
      <c r="AF389" s="437"/>
      <c r="AG389" s="9" t="str">
        <f t="shared" si="425"/>
        <v>研究開発局一般会計</v>
      </c>
      <c r="AH389" s="9" t="s">
        <v>721</v>
      </c>
      <c r="AI389" s="53" t="str">
        <f t="shared" si="445"/>
        <v>－</v>
      </c>
      <c r="AJ389" s="53" t="str">
        <f t="shared" si="446"/>
        <v>－</v>
      </c>
      <c r="AK389" s="53" t="str">
        <f t="shared" si="447"/>
        <v>－</v>
      </c>
      <c r="AL389" s="81"/>
      <c r="AM389" s="46" t="str">
        <f t="shared" si="448"/>
        <v>－</v>
      </c>
      <c r="AN389" s="81"/>
      <c r="AO389" s="46" t="str">
        <f t="shared" si="449"/>
        <v>-</v>
      </c>
      <c r="AP389" s="46" t="str">
        <f t="shared" si="450"/>
        <v>-</v>
      </c>
      <c r="AQ389" s="46"/>
      <c r="AR389" s="46" t="s">
        <v>407</v>
      </c>
      <c r="AS389" s="46"/>
      <c r="AT389" s="46"/>
      <c r="AU389" s="46"/>
      <c r="AV389" s="46"/>
      <c r="AW389" s="46"/>
      <c r="AX389" s="173" t="s">
        <v>387</v>
      </c>
      <c r="AY389" s="10">
        <v>36982</v>
      </c>
      <c r="AZ389" s="173" t="s">
        <v>520</v>
      </c>
      <c r="BA389" s="426" t="str">
        <f t="shared" si="451"/>
        <v>未定</v>
      </c>
      <c r="BB389" s="173" t="str">
        <f t="shared" si="434"/>
        <v>○</v>
      </c>
      <c r="BC389" s="173" t="str">
        <f t="shared" si="442"/>
        <v/>
      </c>
      <c r="BD389" s="173" t="str">
        <f t="shared" si="417"/>
        <v/>
      </c>
      <c r="BE389" s="1"/>
      <c r="BF389" s="173">
        <v>1</v>
      </c>
      <c r="BG389" s="115" t="s">
        <v>575</v>
      </c>
      <c r="BH389" s="173"/>
      <c r="BI389" s="118"/>
      <c r="BJ389" s="61"/>
      <c r="BK389" s="173"/>
      <c r="BL389" s="3"/>
      <c r="BM389" s="105"/>
      <c r="BN389" s="153"/>
      <c r="BO389" s="3"/>
      <c r="BP389" s="3"/>
    </row>
    <row r="390" spans="1:68" s="273" customFormat="1" ht="21" customHeight="1" x14ac:dyDescent="0.15">
      <c r="A390" s="380" t="s">
        <v>1634</v>
      </c>
      <c r="B390" s="230"/>
      <c r="C390" s="231"/>
      <c r="D390" s="232"/>
      <c r="E390" s="88"/>
      <c r="F390" s="89"/>
      <c r="G390" s="88"/>
      <c r="H390" s="91"/>
      <c r="I390" s="90"/>
      <c r="J390" s="90"/>
      <c r="K390" s="543"/>
      <c r="L390" s="543"/>
      <c r="M390" s="544"/>
      <c r="N390" s="243"/>
      <c r="O390" s="88"/>
      <c r="P390" s="88"/>
      <c r="Q390" s="263"/>
      <c r="R390" s="230"/>
      <c r="S390" s="264"/>
      <c r="T390" s="265"/>
      <c r="U390" s="414"/>
      <c r="V390" s="266" t="s">
        <v>743</v>
      </c>
      <c r="W390" s="266"/>
      <c r="X390" s="266"/>
      <c r="Y390" s="266"/>
      <c r="Z390" s="267"/>
    </row>
    <row r="391" spans="1:68" s="274" customFormat="1" ht="75" customHeight="1" x14ac:dyDescent="0.15">
      <c r="A391" s="379">
        <v>305</v>
      </c>
      <c r="B391" s="226" t="s">
        <v>751</v>
      </c>
      <c r="C391" s="229" t="s">
        <v>955</v>
      </c>
      <c r="D391" s="228" t="s">
        <v>955</v>
      </c>
      <c r="E391" s="59">
        <v>69045.123000000007</v>
      </c>
      <c r="F391" s="59">
        <v>69045.123000000007</v>
      </c>
      <c r="G391" s="59">
        <v>68926.7</v>
      </c>
      <c r="H391" s="175" t="s">
        <v>1017</v>
      </c>
      <c r="I391" s="238" t="s">
        <v>964</v>
      </c>
      <c r="J391" s="241" t="s">
        <v>1116</v>
      </c>
      <c r="K391" s="59">
        <v>0</v>
      </c>
      <c r="L391" s="59">
        <v>0</v>
      </c>
      <c r="M391" s="59">
        <f t="shared" ref="M391" si="452">L391-K391</f>
        <v>0</v>
      </c>
      <c r="N391" s="62"/>
      <c r="O391" s="242" t="s">
        <v>962</v>
      </c>
      <c r="P391" s="153"/>
      <c r="Q391" s="255"/>
      <c r="R391" s="255" t="s">
        <v>34</v>
      </c>
      <c r="S391" s="256" t="s">
        <v>295</v>
      </c>
      <c r="T391" s="257" t="s">
        <v>684</v>
      </c>
      <c r="U391" s="413" t="s">
        <v>698</v>
      </c>
      <c r="V391" s="258" t="s">
        <v>695</v>
      </c>
      <c r="W391" s="261" t="s">
        <v>409</v>
      </c>
      <c r="X391" s="227"/>
      <c r="Y391" s="227"/>
      <c r="Z391" s="260"/>
      <c r="AA391" s="437"/>
      <c r="AB391" s="435" t="s">
        <v>406</v>
      </c>
      <c r="AC391" s="436"/>
      <c r="AD391" s="435" t="s">
        <v>406</v>
      </c>
      <c r="AE391" s="436"/>
      <c r="AF391" s="437"/>
      <c r="AG391" s="9" t="str">
        <f t="shared" si="425"/>
        <v>研究開発局一般会計</v>
      </c>
      <c r="AH391" s="9" t="s">
        <v>701</v>
      </c>
      <c r="AI391" s="53" t="str">
        <f t="shared" ref="AI391" si="453">IF(OR(AJ391="○",AS391="○"),"○","－")</f>
        <v>－</v>
      </c>
      <c r="AJ391" s="53" t="str">
        <f t="shared" ref="AJ391" si="454">IF(OR(AO391="○",AP391="○",AQ391="○",AT391="○",AV391="○"),"○","－")</f>
        <v>－</v>
      </c>
      <c r="AK391" s="53" t="str">
        <f t="shared" ref="AK391" si="455">IF(OR(AO391="○",AP391="○",AQ391="○"),"○","－")</f>
        <v>－</v>
      </c>
      <c r="AL391" s="81"/>
      <c r="AM391" s="46" t="str">
        <f t="shared" ref="AM391" si="456">IF(AB391="○","○","－")</f>
        <v>－</v>
      </c>
      <c r="AN391" s="81"/>
      <c r="AO391" s="46" t="str">
        <f>IF(AY391=41730,"○","-")</f>
        <v>-</v>
      </c>
      <c r="AP391" s="46" t="str">
        <f>IF(AZ391=42460,"○","-")</f>
        <v>-</v>
      </c>
      <c r="AQ391" s="46"/>
      <c r="AR391" s="46"/>
      <c r="AS391" s="46"/>
      <c r="AT391" s="46"/>
      <c r="AU391" s="46"/>
      <c r="AV391" s="46"/>
      <c r="AW391" s="46"/>
      <c r="AX391" s="173"/>
      <c r="AY391" s="10"/>
      <c r="AZ391" s="173" t="s">
        <v>520</v>
      </c>
      <c r="BA391" s="426" t="str">
        <f t="shared" ref="BA391" si="457">IF(AZ391="未定","未定",YEARFRAC(AY391,AZ391,3))</f>
        <v>未定</v>
      </c>
      <c r="BB391" s="173" t="str">
        <f t="shared" si="434"/>
        <v>○</v>
      </c>
      <c r="BC391" s="173" t="str">
        <f t="shared" ref="BC391" si="458">IF(AND(AZ391="未定",AB391="○"),"○","")</f>
        <v/>
      </c>
      <c r="BD391" s="173" t="str">
        <f t="shared" si="417"/>
        <v/>
      </c>
      <c r="BE391" s="1"/>
      <c r="BF391" s="173">
        <v>1</v>
      </c>
      <c r="BG391" s="115" t="s">
        <v>685</v>
      </c>
      <c r="BH391" s="173"/>
      <c r="BI391" s="118"/>
      <c r="BJ391" s="61"/>
      <c r="BK391" s="173"/>
      <c r="BL391" s="1"/>
      <c r="BM391" s="105"/>
      <c r="BN391" s="153"/>
      <c r="BO391" s="1"/>
      <c r="BP391" s="1"/>
    </row>
    <row r="392" spans="1:68" s="273" customFormat="1" ht="21" customHeight="1" x14ac:dyDescent="0.15">
      <c r="A392" s="380" t="s">
        <v>674</v>
      </c>
      <c r="B392" s="230"/>
      <c r="C392" s="505"/>
      <c r="D392" s="506"/>
      <c r="E392" s="88"/>
      <c r="F392" s="91"/>
      <c r="G392" s="90"/>
      <c r="H392" s="90"/>
      <c r="I392" s="243"/>
      <c r="J392" s="90"/>
      <c r="K392" s="88"/>
      <c r="L392" s="88"/>
      <c r="M392" s="89"/>
      <c r="N392" s="90"/>
      <c r="O392" s="245"/>
      <c r="P392" s="110"/>
      <c r="Q392" s="263"/>
      <c r="R392" s="230"/>
      <c r="S392" s="264"/>
      <c r="T392" s="265"/>
      <c r="U392" s="414"/>
      <c r="V392" s="266" t="str">
        <f t="shared" si="443"/>
        <v/>
      </c>
      <c r="W392" s="266"/>
      <c r="X392" s="266"/>
      <c r="Y392" s="266"/>
      <c r="Z392" s="267"/>
      <c r="AA392" s="38"/>
      <c r="AB392" s="92"/>
      <c r="AC392" s="93"/>
      <c r="AD392" s="92"/>
      <c r="AE392" s="93"/>
      <c r="AF392" s="28"/>
      <c r="AG392" s="9" t="str">
        <f t="shared" si="425"/>
        <v/>
      </c>
      <c r="AH392" s="15"/>
      <c r="AI392" s="94"/>
      <c r="AJ392" s="94"/>
      <c r="AK392" s="94"/>
      <c r="AL392" s="45"/>
      <c r="AM392" s="94"/>
      <c r="AN392" s="45"/>
      <c r="AO392" s="94"/>
      <c r="AP392" s="94"/>
      <c r="AQ392" s="94"/>
      <c r="AR392" s="94"/>
      <c r="AS392" s="94"/>
      <c r="AT392" s="94"/>
      <c r="AU392" s="94"/>
      <c r="AV392" s="94"/>
      <c r="AW392" s="94"/>
      <c r="AX392" s="95"/>
      <c r="AY392" s="507"/>
      <c r="AZ392" s="94"/>
      <c r="BA392" s="96"/>
      <c r="BB392" s="95"/>
      <c r="BC392" s="95"/>
      <c r="BD392" s="95"/>
      <c r="BE392" s="104"/>
      <c r="BF392" s="46"/>
      <c r="BG392" s="115"/>
      <c r="BH392" s="116"/>
      <c r="BI392" s="117"/>
      <c r="BJ392" s="61"/>
      <c r="BK392" s="116"/>
      <c r="BL392" s="104"/>
      <c r="BM392" s="83"/>
      <c r="BN392" s="110"/>
      <c r="BO392" s="104"/>
      <c r="BP392" s="104"/>
    </row>
    <row r="393" spans="1:68" s="274" customFormat="1" ht="103.5" customHeight="1" x14ac:dyDescent="0.15">
      <c r="A393" s="379">
        <v>306</v>
      </c>
      <c r="B393" s="226" t="s">
        <v>505</v>
      </c>
      <c r="C393" s="229" t="s">
        <v>786</v>
      </c>
      <c r="D393" s="228" t="s">
        <v>956</v>
      </c>
      <c r="E393" s="59">
        <v>305.464</v>
      </c>
      <c r="F393" s="59">
        <v>305.464</v>
      </c>
      <c r="G393" s="59">
        <v>275.8</v>
      </c>
      <c r="H393" s="175" t="s">
        <v>997</v>
      </c>
      <c r="I393" s="238" t="s">
        <v>963</v>
      </c>
      <c r="J393" s="241" t="s">
        <v>1265</v>
      </c>
      <c r="K393" s="59">
        <f>301.482+2.373</f>
        <v>303.85500000000002</v>
      </c>
      <c r="L393" s="59">
        <v>292.096</v>
      </c>
      <c r="M393" s="59">
        <f t="shared" ref="M393:M400" si="459">L393-K393</f>
        <v>-11.759000000000015</v>
      </c>
      <c r="N393" s="59">
        <v>-16.315999999999999</v>
      </c>
      <c r="O393" s="242" t="s">
        <v>961</v>
      </c>
      <c r="P393" s="405" t="s">
        <v>1264</v>
      </c>
      <c r="Q393" s="255"/>
      <c r="R393" s="255" t="s">
        <v>150</v>
      </c>
      <c r="S393" s="256" t="s">
        <v>295</v>
      </c>
      <c r="T393" s="257" t="s">
        <v>265</v>
      </c>
      <c r="U393" s="426">
        <v>318</v>
      </c>
      <c r="V393" s="258" t="s">
        <v>973</v>
      </c>
      <c r="W393" s="261" t="s">
        <v>884</v>
      </c>
      <c r="X393" s="227" t="s">
        <v>387</v>
      </c>
      <c r="Y393" s="227"/>
      <c r="Z393" s="260"/>
      <c r="AA393" s="437"/>
      <c r="AB393" s="435" t="s">
        <v>406</v>
      </c>
      <c r="AC393" s="436"/>
      <c r="AD393" s="435" t="s">
        <v>406</v>
      </c>
      <c r="AE393" s="436"/>
      <c r="AF393" s="437"/>
      <c r="AG393" s="9" t="str">
        <f t="shared" si="425"/>
        <v>スポーツ・青少年局一般会計</v>
      </c>
      <c r="AH393" s="15"/>
      <c r="AI393" s="53" t="str">
        <f t="shared" ref="AI393:AI400" si="460">IF(OR(AJ393="○",AS393="○"),"○","－")</f>
        <v>－</v>
      </c>
      <c r="AJ393" s="53" t="str">
        <f t="shared" ref="AJ393:AJ400" si="461">IF(OR(AO393="○",AP393="○",AQ393="○",AT393="○",AV393="○"),"○","－")</f>
        <v>－</v>
      </c>
      <c r="AK393" s="53" t="str">
        <f t="shared" ref="AK393:AK400" si="462">IF(OR(AO393="○",AP393="○",AQ393="○"),"○","－")</f>
        <v>－</v>
      </c>
      <c r="AL393" s="81"/>
      <c r="AM393" s="46" t="str">
        <f t="shared" ref="AM393:AM396" si="463">IF(AB393="○","○","－")</f>
        <v>－</v>
      </c>
      <c r="AN393" s="81"/>
      <c r="AO393" s="46" t="str">
        <f t="shared" ref="AO393:AO400" si="464">IF(AY393=41730,"○","-")</f>
        <v>-</v>
      </c>
      <c r="AP393" s="46" t="str">
        <f t="shared" ref="AP393:AP400" si="465">IF(AZ393=42460,"○","-")</f>
        <v>-</v>
      </c>
      <c r="AQ393" s="46"/>
      <c r="AR393" s="46"/>
      <c r="AS393" s="46"/>
      <c r="AT393" s="46"/>
      <c r="AU393" s="46"/>
      <c r="AV393" s="46"/>
      <c r="AW393" s="46"/>
      <c r="AX393" s="173" t="s">
        <v>387</v>
      </c>
      <c r="AY393" s="10">
        <v>39539</v>
      </c>
      <c r="AZ393" s="173" t="s">
        <v>520</v>
      </c>
      <c r="BA393" s="426" t="str">
        <f t="shared" si="451"/>
        <v>未定</v>
      </c>
      <c r="BB393" s="173" t="str">
        <f t="shared" si="434"/>
        <v>○</v>
      </c>
      <c r="BC393" s="173" t="str">
        <f t="shared" si="442"/>
        <v/>
      </c>
      <c r="BD393" s="173" t="str">
        <f t="shared" si="417"/>
        <v/>
      </c>
      <c r="BE393" s="1"/>
      <c r="BF393" s="173">
        <v>1</v>
      </c>
      <c r="BG393" s="115" t="s">
        <v>576</v>
      </c>
      <c r="BH393" s="173"/>
      <c r="BI393" s="118"/>
      <c r="BJ393" s="61"/>
      <c r="BK393" s="173"/>
      <c r="BL393" s="3"/>
      <c r="BM393" s="105"/>
      <c r="BN393" s="111"/>
      <c r="BO393" s="3"/>
      <c r="BP393" s="3"/>
    </row>
    <row r="394" spans="1:68" s="274" customFormat="1" ht="53.25" customHeight="1" x14ac:dyDescent="0.15">
      <c r="A394" s="379">
        <v>307</v>
      </c>
      <c r="B394" s="226" t="s">
        <v>993</v>
      </c>
      <c r="C394" s="229" t="s">
        <v>787</v>
      </c>
      <c r="D394" s="228" t="s">
        <v>520</v>
      </c>
      <c r="E394" s="59">
        <v>101.203</v>
      </c>
      <c r="F394" s="59">
        <v>131.5</v>
      </c>
      <c r="G394" s="59">
        <v>131.5</v>
      </c>
      <c r="H394" s="59" t="s">
        <v>1083</v>
      </c>
      <c r="I394" s="238" t="s">
        <v>966</v>
      </c>
      <c r="J394" s="241" t="s">
        <v>1289</v>
      </c>
      <c r="K394" s="59">
        <f>128.651+0.544</f>
        <v>129.19500000000002</v>
      </c>
      <c r="L394" s="59">
        <v>0</v>
      </c>
      <c r="M394" s="59">
        <f>L394-K394</f>
        <v>-129.19500000000002</v>
      </c>
      <c r="N394" s="59">
        <v>-129.19499999999999</v>
      </c>
      <c r="O394" s="242" t="s">
        <v>966</v>
      </c>
      <c r="P394" s="153" t="s">
        <v>1290</v>
      </c>
      <c r="Q394" s="255"/>
      <c r="R394" s="255" t="s">
        <v>55</v>
      </c>
      <c r="S394" s="256" t="s">
        <v>295</v>
      </c>
      <c r="T394" s="257" t="s">
        <v>23</v>
      </c>
      <c r="U394" s="413">
        <v>319</v>
      </c>
      <c r="V394" s="258"/>
      <c r="W394" s="261" t="s">
        <v>693</v>
      </c>
      <c r="X394" s="227" t="s">
        <v>901</v>
      </c>
      <c r="Y394" s="227"/>
      <c r="Z394" s="260"/>
      <c r="AA394" s="437"/>
      <c r="AB394" s="435"/>
      <c r="AC394" s="436"/>
      <c r="AD394" s="435" t="s">
        <v>407</v>
      </c>
      <c r="AE394" s="436" t="s">
        <v>409</v>
      </c>
      <c r="AF394" s="437"/>
      <c r="AG394" s="9" t="str">
        <f t="shared" si="425"/>
        <v>スポーツ・青少年局一般会計</v>
      </c>
      <c r="AH394" s="15"/>
      <c r="AI394" s="53" t="str">
        <f t="shared" si="460"/>
        <v>－</v>
      </c>
      <c r="AJ394" s="53" t="str">
        <f t="shared" si="461"/>
        <v>－</v>
      </c>
      <c r="AK394" s="53" t="str">
        <f t="shared" si="462"/>
        <v>－</v>
      </c>
      <c r="AL394" s="81"/>
      <c r="AM394" s="46" t="str">
        <f t="shared" si="463"/>
        <v>－</v>
      </c>
      <c r="AN394" s="81"/>
      <c r="AO394" s="46" t="str">
        <f t="shared" si="464"/>
        <v>-</v>
      </c>
      <c r="AP394" s="46" t="str">
        <f t="shared" si="465"/>
        <v>-</v>
      </c>
      <c r="AQ394" s="46"/>
      <c r="AR394" s="46"/>
      <c r="AS394" s="46"/>
      <c r="AT394" s="46"/>
      <c r="AU394" s="46"/>
      <c r="AV394" s="46"/>
      <c r="AW394" s="46"/>
      <c r="AX394" s="173"/>
      <c r="AY394" s="10">
        <v>41365</v>
      </c>
      <c r="AZ394" s="173" t="s">
        <v>520</v>
      </c>
      <c r="BA394" s="426" t="str">
        <f t="shared" si="451"/>
        <v>未定</v>
      </c>
      <c r="BB394" s="173" t="str">
        <f t="shared" si="434"/>
        <v>○</v>
      </c>
      <c r="BC394" s="173" t="str">
        <f t="shared" si="442"/>
        <v/>
      </c>
      <c r="BD394" s="173" t="str">
        <f t="shared" si="417"/>
        <v>○</v>
      </c>
      <c r="BE394" s="1"/>
      <c r="BF394" s="173">
        <v>1</v>
      </c>
      <c r="BG394" s="115" t="s">
        <v>910</v>
      </c>
      <c r="BH394" s="173"/>
      <c r="BI394" s="118"/>
      <c r="BJ394" s="61"/>
      <c r="BK394" s="173"/>
      <c r="BL394" s="3"/>
      <c r="BM394" s="105"/>
      <c r="BN394" s="153"/>
      <c r="BO394" s="3"/>
      <c r="BP394" s="3"/>
    </row>
    <row r="395" spans="1:68" s="274" customFormat="1" ht="53.25" customHeight="1" x14ac:dyDescent="0.15">
      <c r="A395" s="379">
        <v>308</v>
      </c>
      <c r="B395" s="226" t="s">
        <v>386</v>
      </c>
      <c r="C395" s="229" t="s">
        <v>788</v>
      </c>
      <c r="D395" s="228" t="s">
        <v>793</v>
      </c>
      <c r="E395" s="59">
        <v>22.210999999999999</v>
      </c>
      <c r="F395" s="59">
        <v>22.210999999999999</v>
      </c>
      <c r="G395" s="59">
        <v>15</v>
      </c>
      <c r="H395" s="59" t="s">
        <v>1083</v>
      </c>
      <c r="I395" s="238" t="s">
        <v>964</v>
      </c>
      <c r="J395" s="241" t="s">
        <v>1116</v>
      </c>
      <c r="K395" s="59">
        <v>0</v>
      </c>
      <c r="L395" s="59">
        <v>0</v>
      </c>
      <c r="M395" s="59">
        <f t="shared" si="459"/>
        <v>0</v>
      </c>
      <c r="N395" s="59"/>
      <c r="O395" s="242" t="s">
        <v>962</v>
      </c>
      <c r="P395" s="153"/>
      <c r="Q395" s="255"/>
      <c r="R395" s="255" t="s">
        <v>150</v>
      </c>
      <c r="S395" s="256" t="s">
        <v>295</v>
      </c>
      <c r="T395" s="257" t="s">
        <v>305</v>
      </c>
      <c r="U395" s="426">
        <v>321</v>
      </c>
      <c r="V395" s="258"/>
      <c r="W395" s="261" t="s">
        <v>693</v>
      </c>
      <c r="X395" s="227"/>
      <c r="Y395" s="227"/>
      <c r="Z395" s="260"/>
      <c r="AA395" s="437"/>
      <c r="AB395" s="435" t="s">
        <v>406</v>
      </c>
      <c r="AC395" s="436"/>
      <c r="AD395" s="435" t="s">
        <v>407</v>
      </c>
      <c r="AE395" s="436" t="s">
        <v>408</v>
      </c>
      <c r="AF395" s="437"/>
      <c r="AG395" s="9" t="str">
        <f t="shared" si="425"/>
        <v>スポーツ・青少年局一般会計</v>
      </c>
      <c r="AH395" s="15"/>
      <c r="AI395" s="53" t="str">
        <f t="shared" si="460"/>
        <v>－</v>
      </c>
      <c r="AJ395" s="53" t="str">
        <f t="shared" si="461"/>
        <v>－</v>
      </c>
      <c r="AK395" s="53" t="str">
        <f t="shared" si="462"/>
        <v>－</v>
      </c>
      <c r="AL395" s="81"/>
      <c r="AM395" s="46" t="str">
        <f t="shared" si="463"/>
        <v>－</v>
      </c>
      <c r="AN395" s="81"/>
      <c r="AO395" s="46" t="str">
        <f t="shared" si="464"/>
        <v>-</v>
      </c>
      <c r="AP395" s="46" t="str">
        <f t="shared" si="465"/>
        <v>-</v>
      </c>
      <c r="AQ395" s="46"/>
      <c r="AR395" s="46"/>
      <c r="AS395" s="46"/>
      <c r="AT395" s="46"/>
      <c r="AU395" s="46"/>
      <c r="AV395" s="46"/>
      <c r="AW395" s="46"/>
      <c r="AX395" s="173"/>
      <c r="AY395" s="10">
        <v>40634</v>
      </c>
      <c r="AZ395" s="508">
        <v>42094</v>
      </c>
      <c r="BA395" s="426">
        <f t="shared" si="451"/>
        <v>4</v>
      </c>
      <c r="BB395" s="173" t="str">
        <f t="shared" si="434"/>
        <v/>
      </c>
      <c r="BC395" s="173" t="str">
        <f t="shared" si="442"/>
        <v/>
      </c>
      <c r="BD395" s="173" t="str">
        <f t="shared" si="417"/>
        <v/>
      </c>
      <c r="BE395" s="1"/>
      <c r="BF395" s="173">
        <v>1</v>
      </c>
      <c r="BG395" s="115" t="s">
        <v>576</v>
      </c>
      <c r="BH395" s="173"/>
      <c r="BI395" s="118"/>
      <c r="BJ395" s="61"/>
      <c r="BK395" s="173"/>
      <c r="BL395" s="1"/>
      <c r="BM395" s="105"/>
      <c r="BN395" s="153"/>
      <c r="BO395" s="1"/>
      <c r="BP395" s="1"/>
    </row>
    <row r="396" spans="1:68" s="274" customFormat="1" ht="53.25" customHeight="1" x14ac:dyDescent="0.15">
      <c r="A396" s="379">
        <v>309</v>
      </c>
      <c r="B396" s="226" t="s">
        <v>1503</v>
      </c>
      <c r="C396" s="229" t="s">
        <v>834</v>
      </c>
      <c r="D396" s="228" t="s">
        <v>520</v>
      </c>
      <c r="E396" s="59">
        <v>65.506</v>
      </c>
      <c r="F396" s="59">
        <v>65.506</v>
      </c>
      <c r="G396" s="59">
        <v>65.5</v>
      </c>
      <c r="H396" s="59" t="s">
        <v>1083</v>
      </c>
      <c r="I396" s="238" t="s">
        <v>650</v>
      </c>
      <c r="J396" s="241" t="s">
        <v>1224</v>
      </c>
      <c r="K396" s="59">
        <v>65.506</v>
      </c>
      <c r="L396" s="59">
        <v>65.506</v>
      </c>
      <c r="M396" s="59">
        <f t="shared" si="459"/>
        <v>0</v>
      </c>
      <c r="N396" s="59"/>
      <c r="O396" s="242" t="s">
        <v>650</v>
      </c>
      <c r="P396" s="111"/>
      <c r="Q396" s="255"/>
      <c r="R396" s="255" t="s">
        <v>150</v>
      </c>
      <c r="S396" s="256" t="s">
        <v>295</v>
      </c>
      <c r="T396" s="257" t="s">
        <v>265</v>
      </c>
      <c r="U396" s="426">
        <v>322</v>
      </c>
      <c r="V396" s="258" t="str">
        <f t="shared" si="443"/>
        <v/>
      </c>
      <c r="W396" s="261"/>
      <c r="X396" s="227"/>
      <c r="Y396" s="227" t="s">
        <v>387</v>
      </c>
      <c r="Z396" s="260"/>
      <c r="AA396" s="437"/>
      <c r="AB396" s="435" t="s">
        <v>406</v>
      </c>
      <c r="AC396" s="436"/>
      <c r="AD396" s="435" t="s">
        <v>406</v>
      </c>
      <c r="AE396" s="436"/>
      <c r="AF396" s="437"/>
      <c r="AG396" s="9" t="str">
        <f t="shared" si="425"/>
        <v>スポーツ・青少年局一般会計</v>
      </c>
      <c r="AH396" s="15"/>
      <c r="AI396" s="53" t="str">
        <f t="shared" si="460"/>
        <v>－</v>
      </c>
      <c r="AJ396" s="53" t="str">
        <f t="shared" si="461"/>
        <v>－</v>
      </c>
      <c r="AK396" s="53" t="str">
        <f t="shared" si="462"/>
        <v>－</v>
      </c>
      <c r="AL396" s="81"/>
      <c r="AM396" s="46" t="str">
        <f t="shared" si="463"/>
        <v>－</v>
      </c>
      <c r="AN396" s="81"/>
      <c r="AO396" s="46" t="str">
        <f t="shared" si="464"/>
        <v>-</v>
      </c>
      <c r="AP396" s="46" t="str">
        <f t="shared" si="465"/>
        <v>-</v>
      </c>
      <c r="AQ396" s="46"/>
      <c r="AR396" s="46"/>
      <c r="AS396" s="46"/>
      <c r="AT396" s="46"/>
      <c r="AU396" s="46"/>
      <c r="AV396" s="46"/>
      <c r="AW396" s="46"/>
      <c r="AX396" s="173" t="s">
        <v>387</v>
      </c>
      <c r="AY396" s="10">
        <v>31138</v>
      </c>
      <c r="AZ396" s="173" t="s">
        <v>520</v>
      </c>
      <c r="BA396" s="426" t="str">
        <f t="shared" si="451"/>
        <v>未定</v>
      </c>
      <c r="BB396" s="173" t="str">
        <f t="shared" si="434"/>
        <v/>
      </c>
      <c r="BC396" s="173" t="str">
        <f t="shared" si="442"/>
        <v/>
      </c>
      <c r="BD396" s="173" t="str">
        <f t="shared" si="417"/>
        <v/>
      </c>
      <c r="BE396" s="1"/>
      <c r="BF396" s="173">
        <v>1</v>
      </c>
      <c r="BG396" s="115" t="s">
        <v>576</v>
      </c>
      <c r="BH396" s="173"/>
      <c r="BI396" s="118"/>
      <c r="BJ396" s="61"/>
      <c r="BK396" s="173"/>
      <c r="BL396" s="3"/>
      <c r="BM396" s="105"/>
      <c r="BN396" s="111"/>
      <c r="BO396" s="3"/>
      <c r="BP396" s="3"/>
    </row>
    <row r="397" spans="1:68" s="274" customFormat="1" ht="53.25" customHeight="1" x14ac:dyDescent="0.15">
      <c r="A397" s="379">
        <v>310</v>
      </c>
      <c r="B397" s="226" t="s">
        <v>255</v>
      </c>
      <c r="C397" s="229" t="s">
        <v>792</v>
      </c>
      <c r="D397" s="228" t="s">
        <v>793</v>
      </c>
      <c r="E397" s="59">
        <v>191.851</v>
      </c>
      <c r="F397" s="59">
        <v>191.851</v>
      </c>
      <c r="G397" s="59">
        <v>122.5</v>
      </c>
      <c r="H397" s="59" t="s">
        <v>1083</v>
      </c>
      <c r="I397" s="238" t="s">
        <v>964</v>
      </c>
      <c r="J397" s="241" t="s">
        <v>1116</v>
      </c>
      <c r="K397" s="59">
        <v>0</v>
      </c>
      <c r="L397" s="59">
        <v>0</v>
      </c>
      <c r="M397" s="59">
        <f t="shared" ref="M397:M398" si="466">L397-K397</f>
        <v>0</v>
      </c>
      <c r="N397" s="59"/>
      <c r="O397" s="242" t="s">
        <v>962</v>
      </c>
      <c r="P397" s="153"/>
      <c r="Q397" s="255"/>
      <c r="R397" s="255" t="s">
        <v>55</v>
      </c>
      <c r="S397" s="256" t="s">
        <v>295</v>
      </c>
      <c r="T397" s="257" t="s">
        <v>38</v>
      </c>
      <c r="U397" s="426">
        <v>324</v>
      </c>
      <c r="V397" s="258" t="str">
        <f t="shared" ref="V397" si="467">IF(AI397="○","○","")</f>
        <v/>
      </c>
      <c r="W397" s="261" t="s">
        <v>603</v>
      </c>
      <c r="X397" s="227" t="s">
        <v>387</v>
      </c>
      <c r="Y397" s="227"/>
      <c r="Z397" s="260"/>
      <c r="AA397" s="437"/>
      <c r="AB397" s="435" t="s">
        <v>407</v>
      </c>
      <c r="AC397" s="436" t="s">
        <v>409</v>
      </c>
      <c r="AD397" s="435"/>
      <c r="AE397" s="436"/>
      <c r="AF397" s="437"/>
      <c r="AG397" s="9" t="str">
        <f t="shared" si="425"/>
        <v>スポーツ・青少年局一般会計</v>
      </c>
      <c r="AH397" s="15"/>
      <c r="AI397" s="53" t="str">
        <f t="shared" ref="AI397:AI398" si="468">IF(OR(AJ397="○",AS397="○"),"○","－")</f>
        <v>－</v>
      </c>
      <c r="AJ397" s="53" t="str">
        <f t="shared" ref="AJ397:AJ398" si="469">IF(OR(AO397="○",AP397="○",AQ397="○",AT397="○",AV397="○"),"○","－")</f>
        <v>－</v>
      </c>
      <c r="AK397" s="53" t="str">
        <f t="shared" ref="AK397:AK398" si="470">IF(OR(AO397="○",AP397="○",AQ397="○"),"○","－")</f>
        <v>－</v>
      </c>
      <c r="AL397" s="81"/>
      <c r="AM397" s="46" t="str">
        <f t="shared" ref="AM397:AM398" si="471">IF(AB397="○","○","－")</f>
        <v>○</v>
      </c>
      <c r="AN397" s="81"/>
      <c r="AO397" s="46" t="str">
        <f t="shared" si="464"/>
        <v>-</v>
      </c>
      <c r="AP397" s="46" t="str">
        <f t="shared" si="465"/>
        <v>-</v>
      </c>
      <c r="AQ397" s="46"/>
      <c r="AR397" s="46"/>
      <c r="AS397" s="46"/>
      <c r="AT397" s="46"/>
      <c r="AU397" s="46"/>
      <c r="AV397" s="46"/>
      <c r="AW397" s="46"/>
      <c r="AX397" s="173"/>
      <c r="AY397" s="10">
        <v>41000</v>
      </c>
      <c r="AZ397" s="508">
        <v>42094</v>
      </c>
      <c r="BA397" s="426">
        <f t="shared" ref="BA397:BA398" si="472">IF(AZ397="未定","未定",YEARFRAC(AY397,AZ397,3))</f>
        <v>2.9972602739726026</v>
      </c>
      <c r="BB397" s="173" t="str">
        <f t="shared" si="434"/>
        <v/>
      </c>
      <c r="BC397" s="173" t="str">
        <f t="shared" ref="BC397:BC398" si="473">IF(AND(AZ397="未定",AB397="○"),"○","")</f>
        <v/>
      </c>
      <c r="BD397" s="173" t="str">
        <f t="shared" si="417"/>
        <v/>
      </c>
      <c r="BE397" s="1"/>
      <c r="BF397" s="173">
        <v>1</v>
      </c>
      <c r="BG397" s="115" t="s">
        <v>576</v>
      </c>
      <c r="BH397" s="173"/>
      <c r="BI397" s="118"/>
      <c r="BJ397" s="61"/>
      <c r="BK397" s="173"/>
      <c r="BL397" s="1"/>
      <c r="BM397" s="105"/>
      <c r="BN397" s="153"/>
      <c r="BO397" s="1"/>
      <c r="BP397" s="1"/>
    </row>
    <row r="398" spans="1:68" s="274" customFormat="1" ht="53.25" customHeight="1" x14ac:dyDescent="0.15">
      <c r="A398" s="379">
        <v>311</v>
      </c>
      <c r="B398" s="226" t="s">
        <v>25</v>
      </c>
      <c r="C398" s="229" t="s">
        <v>787</v>
      </c>
      <c r="D398" s="228" t="s">
        <v>520</v>
      </c>
      <c r="E398" s="59">
        <v>80.703000000000003</v>
      </c>
      <c r="F398" s="59">
        <v>80.703000000000003</v>
      </c>
      <c r="G398" s="59">
        <v>46.2</v>
      </c>
      <c r="H398" s="59" t="s">
        <v>1083</v>
      </c>
      <c r="I398" s="238" t="s">
        <v>963</v>
      </c>
      <c r="J398" s="241" t="s">
        <v>1267</v>
      </c>
      <c r="K398" s="59">
        <f>59.347+0.543</f>
        <v>59.89</v>
      </c>
      <c r="L398" s="59">
        <v>331.303</v>
      </c>
      <c r="M398" s="59">
        <f t="shared" si="466"/>
        <v>271.41300000000001</v>
      </c>
      <c r="N398" s="59">
        <v>-36.868000000000002</v>
      </c>
      <c r="O398" s="242" t="s">
        <v>961</v>
      </c>
      <c r="P398" s="153"/>
      <c r="Q398" s="255"/>
      <c r="R398" s="255" t="s">
        <v>55</v>
      </c>
      <c r="S398" s="256" t="s">
        <v>295</v>
      </c>
      <c r="T398" s="257" t="s">
        <v>23</v>
      </c>
      <c r="U398" s="413">
        <v>325</v>
      </c>
      <c r="V398" s="258"/>
      <c r="W398" s="261" t="s">
        <v>693</v>
      </c>
      <c r="X398" s="227" t="s">
        <v>745</v>
      </c>
      <c r="Y398" s="227"/>
      <c r="Z398" s="260"/>
      <c r="AA398" s="437"/>
      <c r="AB398" s="435"/>
      <c r="AC398" s="436"/>
      <c r="AD398" s="435" t="s">
        <v>407</v>
      </c>
      <c r="AE398" s="436" t="s">
        <v>409</v>
      </c>
      <c r="AF398" s="437"/>
      <c r="AG398" s="9" t="str">
        <f t="shared" si="425"/>
        <v>スポーツ・青少年局一般会計</v>
      </c>
      <c r="AH398" s="15"/>
      <c r="AI398" s="53" t="str">
        <f t="shared" si="468"/>
        <v>－</v>
      </c>
      <c r="AJ398" s="53" t="str">
        <f t="shared" si="469"/>
        <v>－</v>
      </c>
      <c r="AK398" s="53" t="str">
        <f t="shared" si="470"/>
        <v>－</v>
      </c>
      <c r="AL398" s="81"/>
      <c r="AM398" s="46" t="str">
        <f t="shared" si="471"/>
        <v>－</v>
      </c>
      <c r="AN398" s="81"/>
      <c r="AO398" s="46" t="str">
        <f t="shared" si="464"/>
        <v>-</v>
      </c>
      <c r="AP398" s="46" t="str">
        <f t="shared" si="465"/>
        <v>-</v>
      </c>
      <c r="AQ398" s="46"/>
      <c r="AR398" s="46"/>
      <c r="AS398" s="46"/>
      <c r="AT398" s="46"/>
      <c r="AU398" s="46"/>
      <c r="AV398" s="46"/>
      <c r="AW398" s="46"/>
      <c r="AX398" s="173"/>
      <c r="AY398" s="10">
        <v>41365</v>
      </c>
      <c r="AZ398" s="173" t="s">
        <v>520</v>
      </c>
      <c r="BA398" s="426" t="str">
        <f t="shared" si="472"/>
        <v>未定</v>
      </c>
      <c r="BB398" s="173" t="str">
        <f t="shared" si="434"/>
        <v>○</v>
      </c>
      <c r="BC398" s="173" t="str">
        <f t="shared" si="473"/>
        <v/>
      </c>
      <c r="BD398" s="173" t="str">
        <f t="shared" si="417"/>
        <v>○</v>
      </c>
      <c r="BE398" s="1"/>
      <c r="BF398" s="173">
        <v>1</v>
      </c>
      <c r="BG398" s="115" t="s">
        <v>576</v>
      </c>
      <c r="BH398" s="173"/>
      <c r="BI398" s="118"/>
      <c r="BJ398" s="61"/>
      <c r="BK398" s="173"/>
      <c r="BL398" s="1"/>
      <c r="BM398" s="105"/>
      <c r="BN398" s="153"/>
      <c r="BO398" s="1"/>
      <c r="BP398" s="1"/>
    </row>
    <row r="399" spans="1:68" s="274" customFormat="1" ht="53.25" customHeight="1" x14ac:dyDescent="0.15">
      <c r="A399" s="379">
        <v>312</v>
      </c>
      <c r="B399" s="226" t="s">
        <v>432</v>
      </c>
      <c r="C399" s="229" t="s">
        <v>793</v>
      </c>
      <c r="D399" s="228" t="s">
        <v>520</v>
      </c>
      <c r="E399" s="59">
        <v>301.63</v>
      </c>
      <c r="F399" s="59">
        <v>301.63</v>
      </c>
      <c r="G399" s="59">
        <v>247.4</v>
      </c>
      <c r="H399" s="175" t="s">
        <v>1054</v>
      </c>
      <c r="I399" s="238" t="s">
        <v>963</v>
      </c>
      <c r="J399" s="241" t="s">
        <v>1130</v>
      </c>
      <c r="K399" s="59">
        <f>299.604+2.026</f>
        <v>301.63</v>
      </c>
      <c r="L399" s="59">
        <v>311.44900000000001</v>
      </c>
      <c r="M399" s="59">
        <f t="shared" si="459"/>
        <v>9.8190000000000168</v>
      </c>
      <c r="N399" s="59"/>
      <c r="O399" s="242" t="s">
        <v>960</v>
      </c>
      <c r="P399" s="153" t="s">
        <v>1553</v>
      </c>
      <c r="Q399" s="255"/>
      <c r="R399" s="255" t="s">
        <v>55</v>
      </c>
      <c r="S399" s="256" t="s">
        <v>295</v>
      </c>
      <c r="T399" s="257" t="s">
        <v>38</v>
      </c>
      <c r="U399" s="413" t="s">
        <v>675</v>
      </c>
      <c r="V399" s="258" t="s">
        <v>407</v>
      </c>
      <c r="W399" s="261" t="s">
        <v>409</v>
      </c>
      <c r="X399" s="228" t="s">
        <v>407</v>
      </c>
      <c r="Y399" s="227"/>
      <c r="Z399" s="260"/>
      <c r="AA399" s="437"/>
      <c r="AB399" s="435"/>
      <c r="AC399" s="436"/>
      <c r="AD399" s="435"/>
      <c r="AE399" s="436"/>
      <c r="AF399" s="437"/>
      <c r="AG399" s="9" t="str">
        <f t="shared" si="425"/>
        <v>スポーツ・青少年局一般会計</v>
      </c>
      <c r="AH399" s="15"/>
      <c r="AI399" s="53" t="str">
        <f t="shared" si="460"/>
        <v>○</v>
      </c>
      <c r="AJ399" s="53" t="str">
        <f t="shared" si="461"/>
        <v>○</v>
      </c>
      <c r="AK399" s="53" t="str">
        <f t="shared" si="462"/>
        <v>○</v>
      </c>
      <c r="AL399" s="81"/>
      <c r="AM399" s="46"/>
      <c r="AN399" s="81"/>
      <c r="AO399" s="46" t="str">
        <f t="shared" si="464"/>
        <v>○</v>
      </c>
      <c r="AP399" s="46" t="str">
        <f t="shared" si="465"/>
        <v>-</v>
      </c>
      <c r="AQ399" s="46"/>
      <c r="AR399" s="46"/>
      <c r="AS399" s="46"/>
      <c r="AT399" s="46"/>
      <c r="AU399" s="46"/>
      <c r="AV399" s="46"/>
      <c r="AW399" s="46"/>
      <c r="AX399" s="173"/>
      <c r="AY399" s="10">
        <v>41730</v>
      </c>
      <c r="AZ399" s="173" t="s">
        <v>520</v>
      </c>
      <c r="BA399" s="426" t="str">
        <f t="shared" si="451"/>
        <v>未定</v>
      </c>
      <c r="BB399" s="173" t="str">
        <f t="shared" si="434"/>
        <v>○</v>
      </c>
      <c r="BC399" s="173" t="str">
        <f t="shared" si="442"/>
        <v/>
      </c>
      <c r="BD399" s="173" t="str">
        <f t="shared" si="417"/>
        <v/>
      </c>
      <c r="BE399" s="1"/>
      <c r="BF399" s="173">
        <v>1</v>
      </c>
      <c r="BG399" s="115" t="s">
        <v>576</v>
      </c>
      <c r="BH399" s="173"/>
      <c r="BI399" s="118"/>
      <c r="BJ399" s="61"/>
      <c r="BK399" s="173"/>
      <c r="BL399" s="3"/>
      <c r="BM399" s="105"/>
      <c r="BN399" s="153"/>
      <c r="BO399" s="3"/>
      <c r="BP399" s="3"/>
    </row>
    <row r="400" spans="1:68" s="274" customFormat="1" ht="53.25" customHeight="1" x14ac:dyDescent="0.15">
      <c r="A400" s="379">
        <v>313</v>
      </c>
      <c r="B400" s="226" t="s">
        <v>431</v>
      </c>
      <c r="C400" s="229" t="s">
        <v>793</v>
      </c>
      <c r="D400" s="228" t="s">
        <v>853</v>
      </c>
      <c r="E400" s="59">
        <v>65.037000000000006</v>
      </c>
      <c r="F400" s="59">
        <v>65.037000000000006</v>
      </c>
      <c r="G400" s="59">
        <v>64.599999999999994</v>
      </c>
      <c r="H400" s="175" t="s">
        <v>1017</v>
      </c>
      <c r="I400" s="238" t="s">
        <v>964</v>
      </c>
      <c r="J400" s="241" t="s">
        <v>1131</v>
      </c>
      <c r="K400" s="59">
        <v>53.768000000000001</v>
      </c>
      <c r="L400" s="59">
        <v>0</v>
      </c>
      <c r="M400" s="59">
        <f t="shared" si="459"/>
        <v>-53.768000000000001</v>
      </c>
      <c r="N400" s="59"/>
      <c r="O400" s="242" t="s">
        <v>962</v>
      </c>
      <c r="P400" s="153"/>
      <c r="Q400" s="255"/>
      <c r="R400" s="255" t="s">
        <v>55</v>
      </c>
      <c r="S400" s="256" t="s">
        <v>295</v>
      </c>
      <c r="T400" s="257" t="s">
        <v>23</v>
      </c>
      <c r="U400" s="413" t="s">
        <v>676</v>
      </c>
      <c r="V400" s="258" t="s">
        <v>407</v>
      </c>
      <c r="W400" s="261" t="s">
        <v>409</v>
      </c>
      <c r="X400" s="228" t="s">
        <v>407</v>
      </c>
      <c r="Y400" s="227"/>
      <c r="Z400" s="260"/>
      <c r="AA400" s="437"/>
      <c r="AB400" s="435"/>
      <c r="AC400" s="436"/>
      <c r="AD400" s="435"/>
      <c r="AE400" s="436"/>
      <c r="AF400" s="437"/>
      <c r="AG400" s="9" t="str">
        <f t="shared" si="425"/>
        <v>スポーツ・青少年局一般会計</v>
      </c>
      <c r="AH400" s="15"/>
      <c r="AI400" s="53" t="str">
        <f t="shared" si="460"/>
        <v>○</v>
      </c>
      <c r="AJ400" s="53" t="str">
        <f t="shared" si="461"/>
        <v>○</v>
      </c>
      <c r="AK400" s="53" t="str">
        <f t="shared" si="462"/>
        <v>○</v>
      </c>
      <c r="AL400" s="81"/>
      <c r="AM400" s="46" t="str">
        <f>IF(AB400="○","○","－")</f>
        <v>－</v>
      </c>
      <c r="AN400" s="81"/>
      <c r="AO400" s="46" t="str">
        <f t="shared" si="464"/>
        <v>○</v>
      </c>
      <c r="AP400" s="46" t="str">
        <f t="shared" si="465"/>
        <v>○</v>
      </c>
      <c r="AQ400" s="46"/>
      <c r="AR400" s="46"/>
      <c r="AS400" s="46"/>
      <c r="AT400" s="46"/>
      <c r="AU400" s="46"/>
      <c r="AV400" s="46"/>
      <c r="AW400" s="46"/>
      <c r="AX400" s="173"/>
      <c r="AY400" s="10">
        <v>41730</v>
      </c>
      <c r="AZ400" s="508">
        <v>42460</v>
      </c>
      <c r="BA400" s="426">
        <f t="shared" si="451"/>
        <v>2</v>
      </c>
      <c r="BB400" s="173" t="str">
        <f t="shared" si="434"/>
        <v/>
      </c>
      <c r="BC400" s="173" t="str">
        <f t="shared" si="442"/>
        <v/>
      </c>
      <c r="BD400" s="173" t="str">
        <f t="shared" si="417"/>
        <v/>
      </c>
      <c r="BE400" s="1"/>
      <c r="BF400" s="173">
        <v>1</v>
      </c>
      <c r="BG400" s="115" t="s">
        <v>576</v>
      </c>
      <c r="BH400" s="173"/>
      <c r="BI400" s="118"/>
      <c r="BJ400" s="61"/>
      <c r="BK400" s="173"/>
      <c r="BL400" s="3"/>
      <c r="BM400" s="105"/>
      <c r="BN400" s="153"/>
      <c r="BO400" s="3"/>
      <c r="BP400" s="3"/>
    </row>
    <row r="401" spans="1:68" s="274" customFormat="1" ht="53.25" customHeight="1" x14ac:dyDescent="0.15">
      <c r="A401" s="383"/>
      <c r="B401" s="289" t="s">
        <v>1461</v>
      </c>
      <c r="C401" s="287"/>
      <c r="D401" s="288"/>
      <c r="E401" s="70"/>
      <c r="F401" s="70"/>
      <c r="G401" s="70"/>
      <c r="H401" s="70"/>
      <c r="I401" s="290"/>
      <c r="J401" s="70"/>
      <c r="K401" s="70"/>
      <c r="L401" s="70"/>
      <c r="M401" s="70"/>
      <c r="N401" s="70"/>
      <c r="O401" s="291"/>
      <c r="P401" s="114"/>
      <c r="Q401" s="292"/>
      <c r="R401" s="292"/>
      <c r="S401" s="293"/>
      <c r="T401" s="298"/>
      <c r="U401" s="78"/>
      <c r="V401" s="295" t="str">
        <f t="shared" si="443"/>
        <v/>
      </c>
      <c r="W401" s="296"/>
      <c r="X401" s="291"/>
      <c r="Y401" s="291"/>
      <c r="Z401" s="297"/>
      <c r="AA401" s="437"/>
      <c r="AB401" s="73" t="s">
        <v>406</v>
      </c>
      <c r="AC401" s="74"/>
      <c r="AD401" s="73" t="s">
        <v>406</v>
      </c>
      <c r="AE401" s="74"/>
      <c r="AF401" s="437"/>
      <c r="AG401" s="9" t="str">
        <f t="shared" si="425"/>
        <v/>
      </c>
      <c r="AH401" s="15"/>
      <c r="AI401" s="75"/>
      <c r="AJ401" s="75"/>
      <c r="AK401" s="75"/>
      <c r="AL401" s="81"/>
      <c r="AM401" s="75"/>
      <c r="AN401" s="81"/>
      <c r="AO401" s="75"/>
      <c r="AP401" s="75"/>
      <c r="AQ401" s="75"/>
      <c r="AR401" s="75"/>
      <c r="AS401" s="75"/>
      <c r="AT401" s="75"/>
      <c r="AU401" s="75"/>
      <c r="AV401" s="75"/>
      <c r="AW401" s="75"/>
      <c r="AX401" s="76"/>
      <c r="AY401" s="77"/>
      <c r="AZ401" s="76"/>
      <c r="BA401" s="78"/>
      <c r="BB401" s="76" t="str">
        <f t="shared" si="434"/>
        <v/>
      </c>
      <c r="BC401" s="76" t="str">
        <f t="shared" si="442"/>
        <v/>
      </c>
      <c r="BD401" s="76" t="str">
        <f t="shared" ref="BD401:BD462" si="474">IF(AND(AZ401="未定",AD401="○"),"○","")</f>
        <v/>
      </c>
      <c r="BE401" s="1"/>
      <c r="BF401" s="173"/>
      <c r="BG401" s="115" t="s">
        <v>576</v>
      </c>
      <c r="BH401" s="173">
        <v>1</v>
      </c>
      <c r="BI401" s="173"/>
      <c r="BJ401" s="61"/>
      <c r="BK401" s="173"/>
      <c r="BL401" s="1"/>
      <c r="BM401" s="71"/>
      <c r="BN401" s="114"/>
      <c r="BO401" s="1"/>
      <c r="BP401" s="1"/>
    </row>
    <row r="402" spans="1:68" s="274" customFormat="1" ht="53.25" customHeight="1" x14ac:dyDescent="0.15">
      <c r="A402" s="384"/>
      <c r="B402" s="289" t="s">
        <v>1462</v>
      </c>
      <c r="C402" s="287"/>
      <c r="D402" s="288"/>
      <c r="E402" s="70"/>
      <c r="F402" s="70"/>
      <c r="G402" s="70"/>
      <c r="H402" s="70"/>
      <c r="I402" s="290"/>
      <c r="J402" s="70"/>
      <c r="K402" s="70"/>
      <c r="L402" s="70"/>
      <c r="M402" s="70"/>
      <c r="N402" s="70"/>
      <c r="O402" s="299"/>
      <c r="P402" s="114"/>
      <c r="Q402" s="292"/>
      <c r="R402" s="292"/>
      <c r="S402" s="293"/>
      <c r="T402" s="298"/>
      <c r="U402" s="417"/>
      <c r="V402" s="295" t="str">
        <f t="shared" si="443"/>
        <v/>
      </c>
      <c r="W402" s="296"/>
      <c r="X402" s="291"/>
      <c r="Y402" s="291"/>
      <c r="Z402" s="297"/>
      <c r="AA402" s="437"/>
      <c r="AB402" s="73" t="s">
        <v>406</v>
      </c>
      <c r="AC402" s="74"/>
      <c r="AD402" s="73" t="s">
        <v>406</v>
      </c>
      <c r="AE402" s="74"/>
      <c r="AF402" s="437"/>
      <c r="AG402" s="9" t="str">
        <f t="shared" si="425"/>
        <v/>
      </c>
      <c r="AH402" s="15"/>
      <c r="AI402" s="75"/>
      <c r="AJ402" s="75"/>
      <c r="AK402" s="75"/>
      <c r="AL402" s="81"/>
      <c r="AM402" s="75"/>
      <c r="AN402" s="81"/>
      <c r="AO402" s="75"/>
      <c r="AP402" s="75"/>
      <c r="AQ402" s="75"/>
      <c r="AR402" s="75"/>
      <c r="AS402" s="75"/>
      <c r="AT402" s="75"/>
      <c r="AU402" s="75"/>
      <c r="AV402" s="75"/>
      <c r="AW402" s="75"/>
      <c r="AX402" s="76"/>
      <c r="AY402" s="77"/>
      <c r="AZ402" s="76"/>
      <c r="BA402" s="78"/>
      <c r="BB402" s="76" t="str">
        <f t="shared" si="434"/>
        <v/>
      </c>
      <c r="BC402" s="76" t="str">
        <f t="shared" ref="BC402:BC434" si="475">IF(AND(AZ402="未定",AB402="○"),"○","")</f>
        <v/>
      </c>
      <c r="BD402" s="76" t="str">
        <f t="shared" si="474"/>
        <v/>
      </c>
      <c r="BE402" s="1"/>
      <c r="BF402" s="173"/>
      <c r="BG402" s="115" t="s">
        <v>576</v>
      </c>
      <c r="BH402" s="173">
        <v>1</v>
      </c>
      <c r="BI402" s="173"/>
      <c r="BJ402" s="61"/>
      <c r="BK402" s="173"/>
      <c r="BL402" s="1"/>
      <c r="BM402" s="80"/>
      <c r="BN402" s="114"/>
      <c r="BO402" s="1"/>
      <c r="BP402" s="1"/>
    </row>
    <row r="403" spans="1:68" s="274" customFormat="1" ht="53.25" customHeight="1" x14ac:dyDescent="0.15">
      <c r="A403" s="383"/>
      <c r="B403" s="289" t="s">
        <v>1463</v>
      </c>
      <c r="C403" s="287"/>
      <c r="D403" s="288"/>
      <c r="E403" s="70"/>
      <c r="F403" s="70"/>
      <c r="G403" s="70"/>
      <c r="H403" s="70"/>
      <c r="I403" s="290"/>
      <c r="J403" s="70"/>
      <c r="K403" s="70"/>
      <c r="L403" s="70"/>
      <c r="M403" s="70"/>
      <c r="N403" s="70"/>
      <c r="O403" s="291"/>
      <c r="P403" s="114"/>
      <c r="Q403" s="292"/>
      <c r="R403" s="292"/>
      <c r="S403" s="293"/>
      <c r="T403" s="298"/>
      <c r="U403" s="78"/>
      <c r="V403" s="295" t="str">
        <f t="shared" si="443"/>
        <v/>
      </c>
      <c r="W403" s="296"/>
      <c r="X403" s="291"/>
      <c r="Y403" s="291"/>
      <c r="Z403" s="297"/>
      <c r="AA403" s="437"/>
      <c r="AB403" s="73" t="s">
        <v>406</v>
      </c>
      <c r="AC403" s="74"/>
      <c r="AD403" s="73" t="s">
        <v>406</v>
      </c>
      <c r="AE403" s="74"/>
      <c r="AF403" s="437"/>
      <c r="AG403" s="9" t="str">
        <f t="shared" si="425"/>
        <v/>
      </c>
      <c r="AH403" s="15"/>
      <c r="AI403" s="75"/>
      <c r="AJ403" s="75"/>
      <c r="AK403" s="75"/>
      <c r="AL403" s="81"/>
      <c r="AM403" s="75"/>
      <c r="AN403" s="81"/>
      <c r="AO403" s="75"/>
      <c r="AP403" s="75"/>
      <c r="AQ403" s="75"/>
      <c r="AR403" s="75"/>
      <c r="AS403" s="75"/>
      <c r="AT403" s="75"/>
      <c r="AU403" s="75"/>
      <c r="AV403" s="75"/>
      <c r="AW403" s="75"/>
      <c r="AX403" s="76"/>
      <c r="AY403" s="77"/>
      <c r="AZ403" s="76"/>
      <c r="BA403" s="78"/>
      <c r="BB403" s="76" t="str">
        <f t="shared" si="434"/>
        <v/>
      </c>
      <c r="BC403" s="76" t="str">
        <f t="shared" si="475"/>
        <v/>
      </c>
      <c r="BD403" s="76" t="str">
        <f t="shared" si="474"/>
        <v/>
      </c>
      <c r="BE403" s="1"/>
      <c r="BF403" s="173"/>
      <c r="BG403" s="115" t="s">
        <v>576</v>
      </c>
      <c r="BH403" s="173">
        <v>1</v>
      </c>
      <c r="BI403" s="173"/>
      <c r="BJ403" s="61"/>
      <c r="BK403" s="173"/>
      <c r="BL403" s="1"/>
      <c r="BM403" s="71"/>
      <c r="BN403" s="114"/>
      <c r="BO403" s="1"/>
      <c r="BP403" s="1"/>
    </row>
    <row r="404" spans="1:68" s="273" customFormat="1" ht="21" customHeight="1" x14ac:dyDescent="0.15">
      <c r="A404" s="380" t="s">
        <v>641</v>
      </c>
      <c r="B404" s="230"/>
      <c r="C404" s="505"/>
      <c r="D404" s="506"/>
      <c r="E404" s="88"/>
      <c r="F404" s="91"/>
      <c r="G404" s="90"/>
      <c r="H404" s="90"/>
      <c r="I404" s="243"/>
      <c r="J404" s="90"/>
      <c r="K404" s="88"/>
      <c r="L404" s="89"/>
      <c r="M404" s="89"/>
      <c r="N404" s="90"/>
      <c r="O404" s="245"/>
      <c r="P404" s="110"/>
      <c r="Q404" s="263"/>
      <c r="R404" s="230"/>
      <c r="S404" s="264"/>
      <c r="T404" s="265"/>
      <c r="U404" s="414"/>
      <c r="V404" s="266" t="str">
        <f t="shared" si="443"/>
        <v/>
      </c>
      <c r="W404" s="266"/>
      <c r="X404" s="266"/>
      <c r="Y404" s="266"/>
      <c r="Z404" s="267"/>
      <c r="AA404" s="38"/>
      <c r="AB404" s="92"/>
      <c r="AC404" s="93"/>
      <c r="AD404" s="92"/>
      <c r="AE404" s="93"/>
      <c r="AF404" s="28"/>
      <c r="AG404" s="9" t="str">
        <f t="shared" si="425"/>
        <v/>
      </c>
      <c r="AH404" s="15"/>
      <c r="AI404" s="94"/>
      <c r="AJ404" s="94"/>
      <c r="AK404" s="94"/>
      <c r="AL404" s="45"/>
      <c r="AM404" s="94"/>
      <c r="AN404" s="45"/>
      <c r="AO404" s="94"/>
      <c r="AP404" s="94"/>
      <c r="AQ404" s="94"/>
      <c r="AR404" s="94"/>
      <c r="AS404" s="94"/>
      <c r="AT404" s="94"/>
      <c r="AU404" s="94"/>
      <c r="AV404" s="94"/>
      <c r="AW404" s="94"/>
      <c r="AX404" s="95"/>
      <c r="AY404" s="507"/>
      <c r="AZ404" s="94"/>
      <c r="BA404" s="96"/>
      <c r="BB404" s="95"/>
      <c r="BC404" s="95"/>
      <c r="BD404" s="95"/>
      <c r="BE404" s="104"/>
      <c r="BF404" s="46"/>
      <c r="BG404" s="115"/>
      <c r="BH404" s="116"/>
      <c r="BI404" s="117"/>
      <c r="BJ404" s="61"/>
      <c r="BK404" s="116"/>
      <c r="BL404" s="104"/>
      <c r="BM404" s="83"/>
      <c r="BN404" s="110"/>
      <c r="BO404" s="104"/>
      <c r="BP404" s="104"/>
    </row>
    <row r="405" spans="1:68" s="274" customFormat="1" ht="54" customHeight="1" x14ac:dyDescent="0.15">
      <c r="A405" s="379">
        <v>314</v>
      </c>
      <c r="B405" s="226" t="s">
        <v>376</v>
      </c>
      <c r="C405" s="229" t="s">
        <v>788</v>
      </c>
      <c r="D405" s="228" t="s">
        <v>520</v>
      </c>
      <c r="E405" s="59">
        <v>256.46199999999999</v>
      </c>
      <c r="F405" s="59">
        <v>256.46199999999999</v>
      </c>
      <c r="G405" s="59">
        <v>252</v>
      </c>
      <c r="H405" s="59" t="s">
        <v>1083</v>
      </c>
      <c r="I405" s="238" t="s">
        <v>966</v>
      </c>
      <c r="J405" s="241" t="s">
        <v>1291</v>
      </c>
      <c r="K405" s="59">
        <f>91.457+0.243</f>
        <v>91.699999999999989</v>
      </c>
      <c r="L405" s="59">
        <v>0</v>
      </c>
      <c r="M405" s="59">
        <f t="shared" ref="M405:M418" si="476">L405-K405</f>
        <v>-91.699999999999989</v>
      </c>
      <c r="N405" s="59">
        <v>-91.7</v>
      </c>
      <c r="O405" s="242" t="s">
        <v>966</v>
      </c>
      <c r="P405" s="153" t="s">
        <v>1292</v>
      </c>
      <c r="Q405" s="255"/>
      <c r="R405" s="255" t="s">
        <v>150</v>
      </c>
      <c r="S405" s="256" t="s">
        <v>295</v>
      </c>
      <c r="T405" s="257" t="s">
        <v>173</v>
      </c>
      <c r="U405" s="426">
        <v>326</v>
      </c>
      <c r="V405" s="258" t="str">
        <f t="shared" si="443"/>
        <v/>
      </c>
      <c r="W405" s="261"/>
      <c r="X405" s="227"/>
      <c r="Y405" s="227"/>
      <c r="Z405" s="260"/>
      <c r="AA405" s="437"/>
      <c r="AB405" s="435" t="s">
        <v>406</v>
      </c>
      <c r="AC405" s="436"/>
      <c r="AD405" s="435" t="s">
        <v>406</v>
      </c>
      <c r="AE405" s="436"/>
      <c r="AF405" s="437"/>
      <c r="AG405" s="9" t="str">
        <f t="shared" si="425"/>
        <v>スポーツ・青少年局一般会計</v>
      </c>
      <c r="AH405" s="15"/>
      <c r="AI405" s="53" t="str">
        <f t="shared" ref="AI405:AI417" si="477">IF(OR(AJ405="○",AS405="○"),"○","－")</f>
        <v>－</v>
      </c>
      <c r="AJ405" s="53" t="str">
        <f t="shared" ref="AJ405:AJ418" si="478">IF(OR(AO405="○",AP405="○",AQ405="○",AT405="○",AV405="○"),"○","－")</f>
        <v>－</v>
      </c>
      <c r="AK405" s="53" t="str">
        <f t="shared" ref="AK405:AK418" si="479">IF(OR(AO405="○",AP405="○",AQ405="○"),"○","－")</f>
        <v>－</v>
      </c>
      <c r="AL405" s="81"/>
      <c r="AM405" s="46" t="str">
        <f>IF(AB405="○","○","－")</f>
        <v>－</v>
      </c>
      <c r="AN405" s="81"/>
      <c r="AO405" s="46" t="str">
        <f t="shared" ref="AO405:AO418" si="480">IF(AY405=41730,"○","-")</f>
        <v>-</v>
      </c>
      <c r="AP405" s="46" t="str">
        <f t="shared" ref="AP405:AP418" si="481">IF(AZ405=42460,"○","-")</f>
        <v>-</v>
      </c>
      <c r="AQ405" s="46"/>
      <c r="AR405" s="46"/>
      <c r="AS405" s="46"/>
      <c r="AT405" s="46"/>
      <c r="AU405" s="46"/>
      <c r="AV405" s="46"/>
      <c r="AW405" s="46"/>
      <c r="AX405" s="173"/>
      <c r="AY405" s="10">
        <v>40634</v>
      </c>
      <c r="AZ405" s="173" t="s">
        <v>520</v>
      </c>
      <c r="BA405" s="426" t="str">
        <f t="shared" si="451"/>
        <v>未定</v>
      </c>
      <c r="BB405" s="173" t="str">
        <f t="shared" si="434"/>
        <v/>
      </c>
      <c r="BC405" s="173" t="str">
        <f t="shared" si="475"/>
        <v/>
      </c>
      <c r="BD405" s="173" t="str">
        <f t="shared" si="474"/>
        <v/>
      </c>
      <c r="BE405" s="1"/>
      <c r="BF405" s="173">
        <v>1</v>
      </c>
      <c r="BG405" s="115" t="s">
        <v>577</v>
      </c>
      <c r="BH405" s="173"/>
      <c r="BI405" s="118"/>
      <c r="BJ405" s="61"/>
      <c r="BK405" s="173"/>
      <c r="BL405" s="3"/>
      <c r="BM405" s="105"/>
      <c r="BN405" s="153"/>
      <c r="BO405" s="3"/>
      <c r="BP405" s="3"/>
    </row>
    <row r="406" spans="1:68" s="274" customFormat="1" ht="54" customHeight="1" x14ac:dyDescent="0.15">
      <c r="A406" s="379">
        <v>315</v>
      </c>
      <c r="B406" s="226" t="s">
        <v>1504</v>
      </c>
      <c r="C406" s="276" t="s">
        <v>835</v>
      </c>
      <c r="D406" s="228" t="s">
        <v>520</v>
      </c>
      <c r="E406" s="59">
        <v>503.495</v>
      </c>
      <c r="F406" s="59">
        <v>503.495</v>
      </c>
      <c r="G406" s="59">
        <v>503</v>
      </c>
      <c r="H406" s="59" t="s">
        <v>1083</v>
      </c>
      <c r="I406" s="238" t="s">
        <v>650</v>
      </c>
      <c r="J406" s="241" t="s">
        <v>1224</v>
      </c>
      <c r="K406" s="59">
        <v>503.495</v>
      </c>
      <c r="L406" s="59">
        <v>517.255</v>
      </c>
      <c r="M406" s="59">
        <f t="shared" si="476"/>
        <v>13.759999999999991</v>
      </c>
      <c r="N406" s="59"/>
      <c r="O406" s="242" t="s">
        <v>650</v>
      </c>
      <c r="P406" s="111"/>
      <c r="Q406" s="255"/>
      <c r="R406" s="255" t="s">
        <v>150</v>
      </c>
      <c r="S406" s="256" t="s">
        <v>295</v>
      </c>
      <c r="T406" s="257" t="s">
        <v>185</v>
      </c>
      <c r="U406" s="426">
        <v>327</v>
      </c>
      <c r="V406" s="258" t="str">
        <f t="shared" si="443"/>
        <v/>
      </c>
      <c r="W406" s="261"/>
      <c r="X406" s="227"/>
      <c r="Y406" s="227" t="s">
        <v>387</v>
      </c>
      <c r="Z406" s="260"/>
      <c r="AA406" s="437"/>
      <c r="AB406" s="435" t="s">
        <v>406</v>
      </c>
      <c r="AC406" s="436"/>
      <c r="AD406" s="435" t="s">
        <v>406</v>
      </c>
      <c r="AE406" s="436"/>
      <c r="AF406" s="437"/>
      <c r="AG406" s="9" t="str">
        <f t="shared" si="425"/>
        <v>スポーツ・青少年局一般会計</v>
      </c>
      <c r="AH406" s="15"/>
      <c r="AI406" s="53" t="str">
        <f t="shared" si="477"/>
        <v>－</v>
      </c>
      <c r="AJ406" s="53" t="str">
        <f t="shared" si="478"/>
        <v>－</v>
      </c>
      <c r="AK406" s="53" t="str">
        <f t="shared" si="479"/>
        <v>－</v>
      </c>
      <c r="AL406" s="81"/>
      <c r="AM406" s="46" t="str">
        <f>IF(AB406="○","○","－")</f>
        <v>－</v>
      </c>
      <c r="AN406" s="81"/>
      <c r="AO406" s="46" t="str">
        <f t="shared" si="480"/>
        <v>-</v>
      </c>
      <c r="AP406" s="46" t="str">
        <f t="shared" si="481"/>
        <v>-</v>
      </c>
      <c r="AQ406" s="46"/>
      <c r="AR406" s="46"/>
      <c r="AS406" s="46"/>
      <c r="AT406" s="46"/>
      <c r="AU406" s="46"/>
      <c r="AV406" s="46"/>
      <c r="AW406" s="46"/>
      <c r="AX406" s="173" t="s">
        <v>387</v>
      </c>
      <c r="AY406" s="503" t="s">
        <v>536</v>
      </c>
      <c r="AZ406" s="173" t="s">
        <v>520</v>
      </c>
      <c r="BA406" s="426" t="str">
        <f t="shared" si="451"/>
        <v>未定</v>
      </c>
      <c r="BB406" s="173" t="str">
        <f t="shared" si="434"/>
        <v/>
      </c>
      <c r="BC406" s="173" t="str">
        <f t="shared" si="475"/>
        <v/>
      </c>
      <c r="BD406" s="173" t="str">
        <f t="shared" si="474"/>
        <v/>
      </c>
      <c r="BE406" s="1"/>
      <c r="BF406" s="173">
        <v>1</v>
      </c>
      <c r="BG406" s="115" t="s">
        <v>577</v>
      </c>
      <c r="BH406" s="173"/>
      <c r="BI406" s="118"/>
      <c r="BJ406" s="61"/>
      <c r="BK406" s="173"/>
      <c r="BL406" s="3"/>
      <c r="BM406" s="105"/>
      <c r="BN406" s="111"/>
      <c r="BO406" s="3"/>
      <c r="BP406" s="3"/>
    </row>
    <row r="407" spans="1:68" s="274" customFormat="1" ht="54" customHeight="1" x14ac:dyDescent="0.15">
      <c r="A407" s="379">
        <v>316</v>
      </c>
      <c r="B407" s="226" t="s">
        <v>1505</v>
      </c>
      <c r="C407" s="229" t="s">
        <v>836</v>
      </c>
      <c r="D407" s="228" t="s">
        <v>520</v>
      </c>
      <c r="E407" s="59">
        <v>36.540999999999997</v>
      </c>
      <c r="F407" s="59">
        <v>36.540999999999997</v>
      </c>
      <c r="G407" s="59">
        <v>32</v>
      </c>
      <c r="H407" s="59" t="s">
        <v>1083</v>
      </c>
      <c r="I407" s="238" t="s">
        <v>650</v>
      </c>
      <c r="J407" s="241" t="s">
        <v>1224</v>
      </c>
      <c r="K407" s="59">
        <f>26.994+7.786</f>
        <v>34.78</v>
      </c>
      <c r="L407" s="59">
        <v>34.78</v>
      </c>
      <c r="M407" s="59">
        <f t="shared" si="476"/>
        <v>0</v>
      </c>
      <c r="N407" s="59"/>
      <c r="O407" s="242" t="s">
        <v>650</v>
      </c>
      <c r="P407" s="111"/>
      <c r="Q407" s="255"/>
      <c r="R407" s="255" t="s">
        <v>150</v>
      </c>
      <c r="S407" s="256" t="s">
        <v>295</v>
      </c>
      <c r="T407" s="257" t="s">
        <v>185</v>
      </c>
      <c r="U407" s="426">
        <v>328</v>
      </c>
      <c r="V407" s="258" t="str">
        <f t="shared" si="443"/>
        <v/>
      </c>
      <c r="W407" s="261"/>
      <c r="X407" s="227"/>
      <c r="Y407" s="227"/>
      <c r="Z407" s="260"/>
      <c r="AA407" s="437"/>
      <c r="AB407" s="435" t="s">
        <v>406</v>
      </c>
      <c r="AC407" s="436"/>
      <c r="AD407" s="435" t="s">
        <v>406</v>
      </c>
      <c r="AE407" s="436"/>
      <c r="AF407" s="437"/>
      <c r="AG407" s="9" t="str">
        <f t="shared" si="425"/>
        <v>スポーツ・青少年局一般会計</v>
      </c>
      <c r="AH407" s="15"/>
      <c r="AI407" s="53" t="str">
        <f t="shared" si="477"/>
        <v>－</v>
      </c>
      <c r="AJ407" s="53" t="str">
        <f t="shared" si="478"/>
        <v>－</v>
      </c>
      <c r="AK407" s="53" t="str">
        <f t="shared" si="479"/>
        <v>－</v>
      </c>
      <c r="AL407" s="81"/>
      <c r="AM407" s="46" t="str">
        <f>IF(AB407="○","○","－")</f>
        <v>－</v>
      </c>
      <c r="AN407" s="81"/>
      <c r="AO407" s="46" t="str">
        <f t="shared" si="480"/>
        <v>-</v>
      </c>
      <c r="AP407" s="46" t="str">
        <f t="shared" si="481"/>
        <v>-</v>
      </c>
      <c r="AQ407" s="46"/>
      <c r="AR407" s="46"/>
      <c r="AS407" s="46"/>
      <c r="AT407" s="46"/>
      <c r="AU407" s="46"/>
      <c r="AV407" s="46"/>
      <c r="AW407" s="46"/>
      <c r="AX407" s="173" t="s">
        <v>387</v>
      </c>
      <c r="AY407" s="10">
        <v>22007</v>
      </c>
      <c r="AZ407" s="173" t="s">
        <v>520</v>
      </c>
      <c r="BA407" s="426" t="str">
        <f t="shared" si="451"/>
        <v>未定</v>
      </c>
      <c r="BB407" s="173" t="str">
        <f t="shared" si="434"/>
        <v/>
      </c>
      <c r="BC407" s="173" t="str">
        <f t="shared" si="475"/>
        <v/>
      </c>
      <c r="BD407" s="173" t="str">
        <f t="shared" si="474"/>
        <v/>
      </c>
      <c r="BE407" s="1"/>
      <c r="BF407" s="173">
        <v>1</v>
      </c>
      <c r="BG407" s="115" t="s">
        <v>577</v>
      </c>
      <c r="BH407" s="173"/>
      <c r="BI407" s="118"/>
      <c r="BJ407" s="61"/>
      <c r="BK407" s="173"/>
      <c r="BL407" s="3"/>
      <c r="BM407" s="105"/>
      <c r="BN407" s="111"/>
      <c r="BO407" s="3"/>
      <c r="BP407" s="3"/>
    </row>
    <row r="408" spans="1:68" s="274" customFormat="1" ht="54" customHeight="1" x14ac:dyDescent="0.15">
      <c r="A408" s="379">
        <v>317</v>
      </c>
      <c r="B408" s="226" t="s">
        <v>1506</v>
      </c>
      <c r="C408" s="229" t="s">
        <v>796</v>
      </c>
      <c r="D408" s="228" t="s">
        <v>520</v>
      </c>
      <c r="E408" s="59">
        <v>8.1690000000000005</v>
      </c>
      <c r="F408" s="59">
        <v>8.1690000000000005</v>
      </c>
      <c r="G408" s="59">
        <v>3.9</v>
      </c>
      <c r="H408" s="59" t="s">
        <v>1083</v>
      </c>
      <c r="I408" s="238" t="s">
        <v>963</v>
      </c>
      <c r="J408" s="241" t="s">
        <v>1127</v>
      </c>
      <c r="K408" s="59">
        <f>6.883+0.234</f>
        <v>7.117</v>
      </c>
      <c r="L408" s="59">
        <v>7.0960000000000001</v>
      </c>
      <c r="M408" s="59">
        <f t="shared" si="476"/>
        <v>-2.0999999999999908E-2</v>
      </c>
      <c r="N408" s="62">
        <v>-2.1000000000000001E-2</v>
      </c>
      <c r="O408" s="242" t="s">
        <v>961</v>
      </c>
      <c r="P408" s="153" t="s">
        <v>1293</v>
      </c>
      <c r="Q408" s="255"/>
      <c r="R408" s="255" t="s">
        <v>150</v>
      </c>
      <c r="S408" s="256" t="s">
        <v>295</v>
      </c>
      <c r="T408" s="257" t="s">
        <v>185</v>
      </c>
      <c r="U408" s="426">
        <v>329</v>
      </c>
      <c r="V408" s="258" t="str">
        <f t="shared" si="443"/>
        <v/>
      </c>
      <c r="W408" s="261"/>
      <c r="X408" s="227" t="s">
        <v>387</v>
      </c>
      <c r="Y408" s="227"/>
      <c r="Z408" s="260"/>
      <c r="AA408" s="437"/>
      <c r="AB408" s="435" t="s">
        <v>406</v>
      </c>
      <c r="AC408" s="436"/>
      <c r="AD408" s="435" t="s">
        <v>406</v>
      </c>
      <c r="AE408" s="436"/>
      <c r="AF408" s="437"/>
      <c r="AG408" s="9" t="str">
        <f t="shared" si="425"/>
        <v>スポーツ・青少年局一般会計</v>
      </c>
      <c r="AH408" s="15"/>
      <c r="AI408" s="53" t="str">
        <f t="shared" si="477"/>
        <v>－</v>
      </c>
      <c r="AJ408" s="53" t="str">
        <f t="shared" si="478"/>
        <v>－</v>
      </c>
      <c r="AK408" s="53" t="str">
        <f t="shared" si="479"/>
        <v>－</v>
      </c>
      <c r="AL408" s="81"/>
      <c r="AM408" s="46" t="str">
        <f>IF(AB408="○","○","－")</f>
        <v>－</v>
      </c>
      <c r="AN408" s="81"/>
      <c r="AO408" s="46" t="str">
        <f t="shared" si="480"/>
        <v>-</v>
      </c>
      <c r="AP408" s="46" t="str">
        <f t="shared" si="481"/>
        <v>-</v>
      </c>
      <c r="AQ408" s="46"/>
      <c r="AR408" s="46"/>
      <c r="AS408" s="46"/>
      <c r="AT408" s="46"/>
      <c r="AU408" s="46"/>
      <c r="AV408" s="46"/>
      <c r="AW408" s="46"/>
      <c r="AX408" s="173"/>
      <c r="AY408" s="10">
        <v>40269</v>
      </c>
      <c r="AZ408" s="173" t="s">
        <v>520</v>
      </c>
      <c r="BA408" s="426" t="str">
        <f t="shared" si="451"/>
        <v>未定</v>
      </c>
      <c r="BB408" s="173" t="str">
        <f t="shared" si="434"/>
        <v/>
      </c>
      <c r="BC408" s="173" t="str">
        <f t="shared" si="475"/>
        <v/>
      </c>
      <c r="BD408" s="173" t="str">
        <f t="shared" si="474"/>
        <v/>
      </c>
      <c r="BE408" s="1"/>
      <c r="BF408" s="173">
        <v>1</v>
      </c>
      <c r="BG408" s="115" t="s">
        <v>577</v>
      </c>
      <c r="BH408" s="173"/>
      <c r="BI408" s="118"/>
      <c r="BJ408" s="61"/>
      <c r="BK408" s="173"/>
      <c r="BL408" s="3"/>
      <c r="BM408" s="105"/>
      <c r="BN408" s="153"/>
      <c r="BO408" s="3"/>
      <c r="BP408" s="3"/>
    </row>
    <row r="409" spans="1:68" s="274" customFormat="1" ht="54" customHeight="1" x14ac:dyDescent="0.15">
      <c r="A409" s="379">
        <v>318</v>
      </c>
      <c r="B409" s="226" t="s">
        <v>401</v>
      </c>
      <c r="C409" s="229" t="s">
        <v>788</v>
      </c>
      <c r="D409" s="228" t="s">
        <v>520</v>
      </c>
      <c r="E409" s="59">
        <v>4.9820000000000002</v>
      </c>
      <c r="F409" s="59">
        <v>4.9820000000000002</v>
      </c>
      <c r="G409" s="59">
        <v>4</v>
      </c>
      <c r="H409" s="59" t="s">
        <v>1083</v>
      </c>
      <c r="I409" s="238" t="s">
        <v>963</v>
      </c>
      <c r="J409" s="241" t="s">
        <v>1288</v>
      </c>
      <c r="K409" s="59">
        <v>4.7939999999999996</v>
      </c>
      <c r="L409" s="59">
        <v>4.7939999999999996</v>
      </c>
      <c r="M409" s="59">
        <f t="shared" ref="M409:M413" si="482">L409-K409</f>
        <v>0</v>
      </c>
      <c r="N409" s="59"/>
      <c r="O409" s="242" t="s">
        <v>960</v>
      </c>
      <c r="P409" s="153" t="s">
        <v>1114</v>
      </c>
      <c r="Q409" s="255"/>
      <c r="R409" s="255" t="s">
        <v>150</v>
      </c>
      <c r="S409" s="256" t="s">
        <v>295</v>
      </c>
      <c r="T409" s="257" t="s">
        <v>173</v>
      </c>
      <c r="U409" s="426">
        <v>330</v>
      </c>
      <c r="V409" s="258" t="str">
        <f t="shared" ref="V409:V412" si="483">IF(AI409="○","○","")</f>
        <v/>
      </c>
      <c r="W409" s="261"/>
      <c r="X409" s="227"/>
      <c r="Y409" s="227"/>
      <c r="Z409" s="260"/>
      <c r="AA409" s="437"/>
      <c r="AB409" s="435" t="s">
        <v>406</v>
      </c>
      <c r="AC409" s="436"/>
      <c r="AD409" s="435" t="s">
        <v>406</v>
      </c>
      <c r="AE409" s="436"/>
      <c r="AF409" s="437"/>
      <c r="AG409" s="9" t="str">
        <f t="shared" si="425"/>
        <v>スポーツ・青少年局一般会計</v>
      </c>
      <c r="AH409" s="15"/>
      <c r="AI409" s="53" t="str">
        <f t="shared" ref="AI409:AI412" si="484">IF(OR(AJ409="○",AS409="○"),"○","－")</f>
        <v>－</v>
      </c>
      <c r="AJ409" s="53" t="str">
        <f t="shared" ref="AJ409:AJ413" si="485">IF(OR(AO409="○",AP409="○",AQ409="○",AT409="○",AV409="○"),"○","－")</f>
        <v>－</v>
      </c>
      <c r="AK409" s="53" t="str">
        <f t="shared" ref="AK409:AK413" si="486">IF(OR(AO409="○",AP409="○",AQ409="○"),"○","－")</f>
        <v>－</v>
      </c>
      <c r="AL409" s="81"/>
      <c r="AM409" s="46" t="str">
        <f t="shared" ref="AM409:AM413" si="487">IF(AB409="○","○","－")</f>
        <v>－</v>
      </c>
      <c r="AN409" s="81"/>
      <c r="AO409" s="46" t="str">
        <f t="shared" si="480"/>
        <v>-</v>
      </c>
      <c r="AP409" s="46" t="str">
        <f t="shared" si="481"/>
        <v>-</v>
      </c>
      <c r="AQ409" s="46"/>
      <c r="AR409" s="46"/>
      <c r="AS409" s="46"/>
      <c r="AT409" s="46"/>
      <c r="AU409" s="46"/>
      <c r="AV409" s="46"/>
      <c r="AW409" s="46"/>
      <c r="AX409" s="173"/>
      <c r="AY409" s="10">
        <v>40634</v>
      </c>
      <c r="AZ409" s="173" t="s">
        <v>520</v>
      </c>
      <c r="BA409" s="426" t="str">
        <f t="shared" ref="BA409:BA413" si="488">IF(AZ409="未定","未定",YEARFRAC(AY409,AZ409,3))</f>
        <v>未定</v>
      </c>
      <c r="BB409" s="173" t="str">
        <f t="shared" si="434"/>
        <v/>
      </c>
      <c r="BC409" s="173" t="str">
        <f t="shared" ref="BC409:BC413" si="489">IF(AND(AZ409="未定",AB409="○"),"○","")</f>
        <v/>
      </c>
      <c r="BD409" s="173" t="str">
        <f t="shared" si="474"/>
        <v/>
      </c>
      <c r="BE409" s="1"/>
      <c r="BF409" s="173">
        <v>1</v>
      </c>
      <c r="BG409" s="115" t="s">
        <v>577</v>
      </c>
      <c r="BH409" s="173"/>
      <c r="BI409" s="118"/>
      <c r="BJ409" s="61"/>
      <c r="BK409" s="173"/>
      <c r="BL409" s="3"/>
      <c r="BM409" s="105"/>
      <c r="BN409" s="153"/>
      <c r="BO409" s="3"/>
      <c r="BP409" s="3"/>
    </row>
    <row r="410" spans="1:68" s="274" customFormat="1" ht="54" customHeight="1" x14ac:dyDescent="0.15">
      <c r="A410" s="379">
        <v>319</v>
      </c>
      <c r="B410" s="226" t="s">
        <v>170</v>
      </c>
      <c r="C410" s="229" t="s">
        <v>792</v>
      </c>
      <c r="D410" s="228" t="s">
        <v>894</v>
      </c>
      <c r="E410" s="59">
        <v>79.528000000000006</v>
      </c>
      <c r="F410" s="59">
        <v>79.528000000000006</v>
      </c>
      <c r="G410" s="59">
        <v>77</v>
      </c>
      <c r="H410" s="59" t="s">
        <v>1083</v>
      </c>
      <c r="I410" s="238" t="s">
        <v>964</v>
      </c>
      <c r="J410" s="241" t="s">
        <v>1116</v>
      </c>
      <c r="K410" s="59">
        <v>0</v>
      </c>
      <c r="L410" s="59">
        <v>0</v>
      </c>
      <c r="M410" s="59">
        <f t="shared" si="482"/>
        <v>0</v>
      </c>
      <c r="N410" s="62"/>
      <c r="O410" s="242" t="s">
        <v>962</v>
      </c>
      <c r="P410" s="153" t="s">
        <v>1093</v>
      </c>
      <c r="Q410" s="255"/>
      <c r="R410" s="255" t="s">
        <v>55</v>
      </c>
      <c r="S410" s="256" t="s">
        <v>295</v>
      </c>
      <c r="T410" s="257" t="s">
        <v>188</v>
      </c>
      <c r="U410" s="426">
        <v>331</v>
      </c>
      <c r="V410" s="258" t="str">
        <f t="shared" si="483"/>
        <v/>
      </c>
      <c r="W410" s="261" t="s">
        <v>603</v>
      </c>
      <c r="X410" s="227"/>
      <c r="Y410" s="227"/>
      <c r="Z410" s="260"/>
      <c r="AA410" s="437"/>
      <c r="AB410" s="435" t="s">
        <v>407</v>
      </c>
      <c r="AC410" s="436" t="s">
        <v>409</v>
      </c>
      <c r="AD410" s="435"/>
      <c r="AE410" s="436"/>
      <c r="AF410" s="437"/>
      <c r="AG410" s="9" t="str">
        <f t="shared" si="425"/>
        <v>スポーツ・青少年局一般会計</v>
      </c>
      <c r="AH410" s="15"/>
      <c r="AI410" s="53" t="str">
        <f t="shared" si="484"/>
        <v>－</v>
      </c>
      <c r="AJ410" s="53" t="str">
        <f t="shared" si="485"/>
        <v>－</v>
      </c>
      <c r="AK410" s="53" t="str">
        <f t="shared" si="486"/>
        <v>－</v>
      </c>
      <c r="AL410" s="81"/>
      <c r="AM410" s="46" t="str">
        <f t="shared" si="487"/>
        <v>○</v>
      </c>
      <c r="AN410" s="81"/>
      <c r="AO410" s="46" t="str">
        <f t="shared" si="480"/>
        <v>-</v>
      </c>
      <c r="AP410" s="46" t="str">
        <f t="shared" si="481"/>
        <v>-</v>
      </c>
      <c r="AQ410" s="46"/>
      <c r="AR410" s="46"/>
      <c r="AS410" s="46"/>
      <c r="AT410" s="46"/>
      <c r="AU410" s="46"/>
      <c r="AV410" s="46"/>
      <c r="AW410" s="46"/>
      <c r="AX410" s="173"/>
      <c r="AY410" s="10">
        <v>41000</v>
      </c>
      <c r="AZ410" s="512">
        <v>42094</v>
      </c>
      <c r="BA410" s="426">
        <f t="shared" si="488"/>
        <v>2.9972602739726026</v>
      </c>
      <c r="BB410" s="173" t="str">
        <f t="shared" si="434"/>
        <v/>
      </c>
      <c r="BC410" s="173" t="str">
        <f t="shared" si="489"/>
        <v/>
      </c>
      <c r="BD410" s="173" t="str">
        <f t="shared" si="474"/>
        <v/>
      </c>
      <c r="BE410" s="1"/>
      <c r="BF410" s="173">
        <v>1</v>
      </c>
      <c r="BG410" s="115" t="s">
        <v>911</v>
      </c>
      <c r="BH410" s="173"/>
      <c r="BI410" s="118"/>
      <c r="BJ410" s="61"/>
      <c r="BK410" s="173"/>
      <c r="BL410" s="3"/>
      <c r="BM410" s="105"/>
      <c r="BN410" s="153"/>
      <c r="BO410" s="3"/>
      <c r="BP410" s="3"/>
    </row>
    <row r="411" spans="1:68" s="274" customFormat="1" ht="54" customHeight="1" x14ac:dyDescent="0.15">
      <c r="A411" s="379">
        <v>320</v>
      </c>
      <c r="B411" s="226" t="s">
        <v>256</v>
      </c>
      <c r="C411" s="229" t="s">
        <v>792</v>
      </c>
      <c r="D411" s="228" t="s">
        <v>894</v>
      </c>
      <c r="E411" s="59">
        <v>103.967</v>
      </c>
      <c r="F411" s="59">
        <v>103.967</v>
      </c>
      <c r="G411" s="59">
        <v>94.7</v>
      </c>
      <c r="H411" s="59" t="s">
        <v>1083</v>
      </c>
      <c r="I411" s="238" t="s">
        <v>964</v>
      </c>
      <c r="J411" s="241" t="s">
        <v>1294</v>
      </c>
      <c r="K411" s="59">
        <v>0</v>
      </c>
      <c r="L411" s="59">
        <v>0</v>
      </c>
      <c r="M411" s="59">
        <f t="shared" si="482"/>
        <v>0</v>
      </c>
      <c r="N411" s="59"/>
      <c r="O411" s="242" t="s">
        <v>962</v>
      </c>
      <c r="P411" s="153"/>
      <c r="Q411" s="255"/>
      <c r="R411" s="255" t="s">
        <v>55</v>
      </c>
      <c r="S411" s="256" t="s">
        <v>295</v>
      </c>
      <c r="T411" s="257" t="s">
        <v>188</v>
      </c>
      <c r="U411" s="426">
        <v>332</v>
      </c>
      <c r="V411" s="258"/>
      <c r="W411" s="261" t="s">
        <v>693</v>
      </c>
      <c r="X411" s="227" t="s">
        <v>901</v>
      </c>
      <c r="Y411" s="227"/>
      <c r="Z411" s="260"/>
      <c r="AA411" s="437"/>
      <c r="AB411" s="435" t="s">
        <v>407</v>
      </c>
      <c r="AC411" s="436" t="s">
        <v>409</v>
      </c>
      <c r="AD411" s="435" t="s">
        <v>407</v>
      </c>
      <c r="AE411" s="436" t="s">
        <v>408</v>
      </c>
      <c r="AF411" s="437"/>
      <c r="AG411" s="9" t="str">
        <f t="shared" si="425"/>
        <v>スポーツ・青少年局一般会計</v>
      </c>
      <c r="AH411" s="15"/>
      <c r="AI411" s="53" t="str">
        <f t="shared" si="484"/>
        <v>－</v>
      </c>
      <c r="AJ411" s="53" t="str">
        <f t="shared" si="485"/>
        <v>－</v>
      </c>
      <c r="AK411" s="53" t="str">
        <f t="shared" si="486"/>
        <v>－</v>
      </c>
      <c r="AL411" s="81"/>
      <c r="AM411" s="46" t="str">
        <f t="shared" si="487"/>
        <v>○</v>
      </c>
      <c r="AN411" s="81"/>
      <c r="AO411" s="46" t="str">
        <f t="shared" si="480"/>
        <v>-</v>
      </c>
      <c r="AP411" s="46" t="str">
        <f t="shared" si="481"/>
        <v>-</v>
      </c>
      <c r="AQ411" s="46"/>
      <c r="AR411" s="46"/>
      <c r="AS411" s="46"/>
      <c r="AT411" s="46"/>
      <c r="AU411" s="46"/>
      <c r="AV411" s="46"/>
      <c r="AW411" s="46"/>
      <c r="AX411" s="173"/>
      <c r="AY411" s="10">
        <v>41000</v>
      </c>
      <c r="AZ411" s="512">
        <v>42094</v>
      </c>
      <c r="BA411" s="426">
        <f t="shared" si="488"/>
        <v>2.9972602739726026</v>
      </c>
      <c r="BB411" s="173" t="str">
        <f t="shared" si="434"/>
        <v/>
      </c>
      <c r="BC411" s="173" t="str">
        <f t="shared" si="489"/>
        <v/>
      </c>
      <c r="BD411" s="173" t="str">
        <f t="shared" si="474"/>
        <v/>
      </c>
      <c r="BE411" s="1"/>
      <c r="BF411" s="173">
        <v>1</v>
      </c>
      <c r="BG411" s="115" t="s">
        <v>911</v>
      </c>
      <c r="BH411" s="173"/>
      <c r="BI411" s="118"/>
      <c r="BJ411" s="61"/>
      <c r="BK411" s="173"/>
      <c r="BL411" s="3"/>
      <c r="BM411" s="105"/>
      <c r="BN411" s="153"/>
      <c r="BO411" s="3"/>
      <c r="BP411" s="3"/>
    </row>
    <row r="412" spans="1:68" s="274" customFormat="1" ht="54" customHeight="1" x14ac:dyDescent="0.15">
      <c r="A412" s="379">
        <v>321</v>
      </c>
      <c r="B412" s="226" t="s">
        <v>191</v>
      </c>
      <c r="C412" s="229" t="s">
        <v>792</v>
      </c>
      <c r="D412" s="228" t="s">
        <v>793</v>
      </c>
      <c r="E412" s="59">
        <v>9.9659999999999993</v>
      </c>
      <c r="F412" s="59">
        <v>9.9659999999999993</v>
      </c>
      <c r="G412" s="59">
        <v>5</v>
      </c>
      <c r="H412" s="59" t="s">
        <v>1083</v>
      </c>
      <c r="I412" s="238" t="s">
        <v>964</v>
      </c>
      <c r="J412" s="241" t="s">
        <v>1212</v>
      </c>
      <c r="K412" s="59">
        <v>0</v>
      </c>
      <c r="L412" s="59">
        <v>0</v>
      </c>
      <c r="M412" s="59">
        <f t="shared" si="482"/>
        <v>0</v>
      </c>
      <c r="N412" s="62"/>
      <c r="O412" s="242" t="s">
        <v>962</v>
      </c>
      <c r="P412" s="153"/>
      <c r="Q412" s="255"/>
      <c r="R412" s="255" t="s">
        <v>55</v>
      </c>
      <c r="S412" s="256" t="s">
        <v>295</v>
      </c>
      <c r="T412" s="257" t="s">
        <v>188</v>
      </c>
      <c r="U412" s="426">
        <v>333</v>
      </c>
      <c r="V412" s="258" t="str">
        <f t="shared" si="483"/>
        <v/>
      </c>
      <c r="W412" s="261" t="s">
        <v>603</v>
      </c>
      <c r="X412" s="227" t="s">
        <v>901</v>
      </c>
      <c r="Y412" s="227"/>
      <c r="Z412" s="260"/>
      <c r="AA412" s="437"/>
      <c r="AB412" s="435" t="s">
        <v>407</v>
      </c>
      <c r="AC412" s="436" t="s">
        <v>409</v>
      </c>
      <c r="AD412" s="435"/>
      <c r="AE412" s="436"/>
      <c r="AF412" s="437"/>
      <c r="AG412" s="9" t="str">
        <f t="shared" si="425"/>
        <v>スポーツ・青少年局一般会計</v>
      </c>
      <c r="AH412" s="15"/>
      <c r="AI412" s="53" t="str">
        <f t="shared" si="484"/>
        <v>－</v>
      </c>
      <c r="AJ412" s="53" t="str">
        <f t="shared" si="485"/>
        <v>－</v>
      </c>
      <c r="AK412" s="53" t="str">
        <f t="shared" si="486"/>
        <v>－</v>
      </c>
      <c r="AL412" s="81"/>
      <c r="AM412" s="46" t="str">
        <f t="shared" si="487"/>
        <v>○</v>
      </c>
      <c r="AN412" s="81"/>
      <c r="AO412" s="46" t="str">
        <f t="shared" si="480"/>
        <v>-</v>
      </c>
      <c r="AP412" s="46" t="str">
        <f t="shared" si="481"/>
        <v>-</v>
      </c>
      <c r="AQ412" s="46"/>
      <c r="AR412" s="46"/>
      <c r="AS412" s="46"/>
      <c r="AT412" s="46"/>
      <c r="AU412" s="46"/>
      <c r="AV412" s="46"/>
      <c r="AW412" s="46"/>
      <c r="AX412" s="173"/>
      <c r="AY412" s="10">
        <v>41000</v>
      </c>
      <c r="AZ412" s="512">
        <v>42094</v>
      </c>
      <c r="BA412" s="426">
        <f t="shared" si="488"/>
        <v>2.9972602739726026</v>
      </c>
      <c r="BB412" s="173" t="str">
        <f t="shared" si="434"/>
        <v/>
      </c>
      <c r="BC412" s="173" t="str">
        <f t="shared" si="489"/>
        <v/>
      </c>
      <c r="BD412" s="173" t="str">
        <f t="shared" si="474"/>
        <v/>
      </c>
      <c r="BE412" s="1"/>
      <c r="BF412" s="173">
        <v>1</v>
      </c>
      <c r="BG412" s="115" t="s">
        <v>911</v>
      </c>
      <c r="BH412" s="173"/>
      <c r="BI412" s="118"/>
      <c r="BJ412" s="61"/>
      <c r="BK412" s="173"/>
      <c r="BL412" s="3"/>
      <c r="BM412" s="105"/>
      <c r="BN412" s="153"/>
      <c r="BO412" s="3"/>
      <c r="BP412" s="3"/>
    </row>
    <row r="413" spans="1:68" s="274" customFormat="1" ht="54" customHeight="1" x14ac:dyDescent="0.15">
      <c r="A413" s="379">
        <v>322</v>
      </c>
      <c r="B413" s="226" t="s">
        <v>21</v>
      </c>
      <c r="C413" s="229" t="s">
        <v>787</v>
      </c>
      <c r="D413" s="228" t="s">
        <v>894</v>
      </c>
      <c r="E413" s="59">
        <v>72.840999999999994</v>
      </c>
      <c r="F413" s="59">
        <v>72.840999999999994</v>
      </c>
      <c r="G413" s="59">
        <v>62.7</v>
      </c>
      <c r="H413" s="59" t="s">
        <v>1083</v>
      </c>
      <c r="I413" s="238" t="s">
        <v>964</v>
      </c>
      <c r="J413" s="241" t="s">
        <v>1212</v>
      </c>
      <c r="K413" s="59">
        <v>0</v>
      </c>
      <c r="L413" s="59">
        <v>0</v>
      </c>
      <c r="M413" s="59">
        <f t="shared" si="482"/>
        <v>0</v>
      </c>
      <c r="N413" s="62"/>
      <c r="O413" s="242" t="s">
        <v>962</v>
      </c>
      <c r="P413" s="153"/>
      <c r="Q413" s="255"/>
      <c r="R413" s="255" t="s">
        <v>55</v>
      </c>
      <c r="S413" s="256" t="s">
        <v>295</v>
      </c>
      <c r="T413" s="257" t="s">
        <v>22</v>
      </c>
      <c r="U413" s="413">
        <v>334</v>
      </c>
      <c r="V413" s="258"/>
      <c r="W413" s="261" t="s">
        <v>693</v>
      </c>
      <c r="X413" s="227"/>
      <c r="Y413" s="227"/>
      <c r="Z413" s="260"/>
      <c r="AA413" s="437"/>
      <c r="AB413" s="435"/>
      <c r="AC413" s="436"/>
      <c r="AD413" s="435" t="s">
        <v>407</v>
      </c>
      <c r="AE413" s="436" t="s">
        <v>409</v>
      </c>
      <c r="AF413" s="437"/>
      <c r="AG413" s="9" t="str">
        <f t="shared" si="425"/>
        <v>スポーツ・青少年局一般会計</v>
      </c>
      <c r="AH413" s="15"/>
      <c r="AI413" s="53" t="str">
        <f>IF(OR(AJ413="○",AS413="○"),"○","－")</f>
        <v>－</v>
      </c>
      <c r="AJ413" s="53" t="str">
        <f t="shared" si="485"/>
        <v>－</v>
      </c>
      <c r="AK413" s="53" t="str">
        <f t="shared" si="486"/>
        <v>－</v>
      </c>
      <c r="AL413" s="81"/>
      <c r="AM413" s="46" t="str">
        <f t="shared" si="487"/>
        <v>－</v>
      </c>
      <c r="AN413" s="81"/>
      <c r="AO413" s="46" t="str">
        <f t="shared" si="480"/>
        <v>-</v>
      </c>
      <c r="AP413" s="46" t="str">
        <f t="shared" si="481"/>
        <v>-</v>
      </c>
      <c r="AQ413" s="46"/>
      <c r="AR413" s="46"/>
      <c r="AS413" s="46"/>
      <c r="AT413" s="46"/>
      <c r="AU413" s="46"/>
      <c r="AV413" s="46"/>
      <c r="AW413" s="46"/>
      <c r="AX413" s="173"/>
      <c r="AY413" s="10">
        <v>41365</v>
      </c>
      <c r="AZ413" s="512">
        <v>42094</v>
      </c>
      <c r="BA413" s="426">
        <f t="shared" si="488"/>
        <v>1.9972602739726026</v>
      </c>
      <c r="BB413" s="173" t="str">
        <f t="shared" si="434"/>
        <v/>
      </c>
      <c r="BC413" s="173" t="str">
        <f t="shared" si="489"/>
        <v/>
      </c>
      <c r="BD413" s="173" t="str">
        <f t="shared" si="474"/>
        <v/>
      </c>
      <c r="BE413" s="1"/>
      <c r="BF413" s="46">
        <v>1</v>
      </c>
      <c r="BG413" s="115" t="s">
        <v>911</v>
      </c>
      <c r="BH413" s="173"/>
      <c r="BI413" s="118"/>
      <c r="BJ413" s="61"/>
      <c r="BK413" s="173"/>
      <c r="BL413" s="3"/>
      <c r="BM413" s="105"/>
      <c r="BN413" s="153"/>
      <c r="BO413" s="3"/>
      <c r="BP413" s="3"/>
    </row>
    <row r="414" spans="1:68" s="274" customFormat="1" ht="54" customHeight="1" x14ac:dyDescent="0.15">
      <c r="A414" s="379">
        <v>323</v>
      </c>
      <c r="B414" s="226" t="s">
        <v>430</v>
      </c>
      <c r="C414" s="229" t="s">
        <v>793</v>
      </c>
      <c r="D414" s="228" t="s">
        <v>520</v>
      </c>
      <c r="E414" s="59">
        <v>30.751000000000001</v>
      </c>
      <c r="F414" s="59">
        <v>30.751000000000001</v>
      </c>
      <c r="G414" s="59">
        <v>18</v>
      </c>
      <c r="H414" s="175" t="s">
        <v>1017</v>
      </c>
      <c r="I414" s="238" t="s">
        <v>965</v>
      </c>
      <c r="J414" s="241" t="s">
        <v>1234</v>
      </c>
      <c r="K414" s="59">
        <f>15.762+1.184</f>
        <v>16.946000000000002</v>
      </c>
      <c r="L414" s="59">
        <v>0</v>
      </c>
      <c r="M414" s="59">
        <f t="shared" si="476"/>
        <v>-16.946000000000002</v>
      </c>
      <c r="N414" s="59">
        <v>-16.946000000000002</v>
      </c>
      <c r="O414" s="242" t="s">
        <v>961</v>
      </c>
      <c r="P414" s="153" t="s">
        <v>1235</v>
      </c>
      <c r="Q414" s="255"/>
      <c r="R414" s="255" t="s">
        <v>150</v>
      </c>
      <c r="S414" s="256" t="s">
        <v>295</v>
      </c>
      <c r="T414" s="257" t="s">
        <v>173</v>
      </c>
      <c r="U414" s="413" t="s">
        <v>470</v>
      </c>
      <c r="V414" s="258" t="s">
        <v>407</v>
      </c>
      <c r="W414" s="261" t="s">
        <v>409</v>
      </c>
      <c r="X414" s="228" t="s">
        <v>407</v>
      </c>
      <c r="Y414" s="228"/>
      <c r="Z414" s="306"/>
      <c r="AA414" s="437"/>
      <c r="AB414" s="435" t="s">
        <v>406</v>
      </c>
      <c r="AC414" s="436"/>
      <c r="AD414" s="435" t="s">
        <v>406</v>
      </c>
      <c r="AE414" s="436"/>
      <c r="AF414" s="437"/>
      <c r="AG414" s="9" t="str">
        <f t="shared" ref="AG414:AG475" si="490">R414&amp;S414</f>
        <v>スポーツ・青少年局一般会計</v>
      </c>
      <c r="AH414" s="15"/>
      <c r="AI414" s="53" t="str">
        <f t="shared" si="477"/>
        <v>○</v>
      </c>
      <c r="AJ414" s="53" t="str">
        <f t="shared" si="478"/>
        <v>○</v>
      </c>
      <c r="AK414" s="53" t="str">
        <f t="shared" si="479"/>
        <v>○</v>
      </c>
      <c r="AL414" s="81"/>
      <c r="AM414" s="46" t="str">
        <f>IF(AB414="○","○","－")</f>
        <v>－</v>
      </c>
      <c r="AN414" s="81"/>
      <c r="AO414" s="46" t="str">
        <f t="shared" si="480"/>
        <v>○</v>
      </c>
      <c r="AP414" s="46" t="str">
        <f t="shared" si="481"/>
        <v>-</v>
      </c>
      <c r="AQ414" s="46"/>
      <c r="AR414" s="46"/>
      <c r="AS414" s="46"/>
      <c r="AT414" s="46"/>
      <c r="AU414" s="46"/>
      <c r="AV414" s="46"/>
      <c r="AW414" s="46"/>
      <c r="AX414" s="173"/>
      <c r="AY414" s="10">
        <v>41730</v>
      </c>
      <c r="AZ414" s="173" t="s">
        <v>520</v>
      </c>
      <c r="BA414" s="426" t="str">
        <f t="shared" si="451"/>
        <v>未定</v>
      </c>
      <c r="BB414" s="173" t="str">
        <f t="shared" si="434"/>
        <v>○</v>
      </c>
      <c r="BC414" s="173" t="str">
        <f t="shared" si="475"/>
        <v/>
      </c>
      <c r="BD414" s="173" t="str">
        <f t="shared" si="474"/>
        <v/>
      </c>
      <c r="BE414" s="1"/>
      <c r="BF414" s="173">
        <v>1</v>
      </c>
      <c r="BG414" s="115" t="s">
        <v>577</v>
      </c>
      <c r="BH414" s="173"/>
      <c r="BI414" s="118"/>
      <c r="BJ414" s="61"/>
      <c r="BK414" s="173"/>
      <c r="BL414" s="3"/>
      <c r="BM414" s="105"/>
      <c r="BN414" s="153"/>
      <c r="BO414" s="3"/>
      <c r="BP414" s="3"/>
    </row>
    <row r="415" spans="1:68" s="274" customFormat="1" ht="54" customHeight="1" x14ac:dyDescent="0.15">
      <c r="A415" s="379">
        <v>324</v>
      </c>
      <c r="B415" s="226" t="s">
        <v>429</v>
      </c>
      <c r="C415" s="229" t="s">
        <v>793</v>
      </c>
      <c r="D415" s="228" t="s">
        <v>894</v>
      </c>
      <c r="E415" s="59">
        <v>49.676000000000002</v>
      </c>
      <c r="F415" s="59">
        <v>49.676000000000002</v>
      </c>
      <c r="G415" s="59">
        <v>44</v>
      </c>
      <c r="H415" s="175" t="s">
        <v>1017</v>
      </c>
      <c r="I415" s="238" t="s">
        <v>964</v>
      </c>
      <c r="J415" s="241" t="s">
        <v>1212</v>
      </c>
      <c r="K415" s="59">
        <v>0</v>
      </c>
      <c r="L415" s="59">
        <v>0</v>
      </c>
      <c r="M415" s="59">
        <f t="shared" si="476"/>
        <v>0</v>
      </c>
      <c r="N415" s="62"/>
      <c r="O415" s="242" t="s">
        <v>962</v>
      </c>
      <c r="P415" s="153"/>
      <c r="Q415" s="255"/>
      <c r="R415" s="255" t="s">
        <v>55</v>
      </c>
      <c r="S415" s="256" t="s">
        <v>295</v>
      </c>
      <c r="T415" s="257" t="s">
        <v>188</v>
      </c>
      <c r="U415" s="413" t="s">
        <v>471</v>
      </c>
      <c r="V415" s="258" t="s">
        <v>407</v>
      </c>
      <c r="W415" s="261" t="s">
        <v>409</v>
      </c>
      <c r="X415" s="228" t="s">
        <v>407</v>
      </c>
      <c r="Y415" s="228"/>
      <c r="Z415" s="306"/>
      <c r="AA415" s="437"/>
      <c r="AB415" s="435"/>
      <c r="AC415" s="436"/>
      <c r="AD415" s="435"/>
      <c r="AE415" s="436"/>
      <c r="AF415" s="437"/>
      <c r="AG415" s="9" t="str">
        <f t="shared" si="490"/>
        <v>スポーツ・青少年局一般会計</v>
      </c>
      <c r="AH415" s="15"/>
      <c r="AI415" s="53" t="str">
        <f t="shared" si="477"/>
        <v>○</v>
      </c>
      <c r="AJ415" s="53" t="str">
        <f t="shared" si="478"/>
        <v>○</v>
      </c>
      <c r="AK415" s="53" t="str">
        <f t="shared" si="479"/>
        <v>○</v>
      </c>
      <c r="AL415" s="81"/>
      <c r="AM415" s="46"/>
      <c r="AN415" s="81"/>
      <c r="AO415" s="46" t="str">
        <f t="shared" si="480"/>
        <v>○</v>
      </c>
      <c r="AP415" s="46" t="str">
        <f t="shared" si="481"/>
        <v>-</v>
      </c>
      <c r="AQ415" s="46"/>
      <c r="AR415" s="46"/>
      <c r="AS415" s="46"/>
      <c r="AT415" s="46"/>
      <c r="AU415" s="46"/>
      <c r="AV415" s="46"/>
      <c r="AW415" s="46"/>
      <c r="AX415" s="173"/>
      <c r="AY415" s="10">
        <v>41730</v>
      </c>
      <c r="AZ415" s="512">
        <v>42094</v>
      </c>
      <c r="BA415" s="426">
        <f t="shared" si="451"/>
        <v>0.99726027397260275</v>
      </c>
      <c r="BB415" s="173" t="str">
        <f t="shared" si="434"/>
        <v/>
      </c>
      <c r="BC415" s="173" t="str">
        <f t="shared" si="475"/>
        <v/>
      </c>
      <c r="BD415" s="173" t="str">
        <f t="shared" si="474"/>
        <v/>
      </c>
      <c r="BE415" s="1"/>
      <c r="BF415" s="173">
        <v>1</v>
      </c>
      <c r="BG415" s="115" t="s">
        <v>911</v>
      </c>
      <c r="BH415" s="173"/>
      <c r="BI415" s="118"/>
      <c r="BJ415" s="61"/>
      <c r="BK415" s="173"/>
      <c r="BL415" s="3"/>
      <c r="BM415" s="105"/>
      <c r="BN415" s="153"/>
      <c r="BO415" s="3"/>
      <c r="BP415" s="3"/>
    </row>
    <row r="416" spans="1:68" s="274" customFormat="1" ht="90.75" customHeight="1" x14ac:dyDescent="0.15">
      <c r="A416" s="379">
        <v>325</v>
      </c>
      <c r="B416" s="226" t="s">
        <v>428</v>
      </c>
      <c r="C416" s="229" t="s">
        <v>793</v>
      </c>
      <c r="D416" s="228" t="s">
        <v>894</v>
      </c>
      <c r="E416" s="59">
        <v>12.026</v>
      </c>
      <c r="F416" s="59">
        <v>12.026</v>
      </c>
      <c r="G416" s="59">
        <v>10</v>
      </c>
      <c r="H416" s="175" t="s">
        <v>1055</v>
      </c>
      <c r="I416" s="238" t="s">
        <v>964</v>
      </c>
      <c r="J416" s="241" t="s">
        <v>1212</v>
      </c>
      <c r="K416" s="59">
        <v>0</v>
      </c>
      <c r="L416" s="59">
        <v>0</v>
      </c>
      <c r="M416" s="59">
        <f t="shared" si="476"/>
        <v>0</v>
      </c>
      <c r="N416" s="59"/>
      <c r="O416" s="242" t="s">
        <v>962</v>
      </c>
      <c r="P416" s="153"/>
      <c r="Q416" s="255"/>
      <c r="R416" s="255" t="s">
        <v>55</v>
      </c>
      <c r="S416" s="256" t="s">
        <v>295</v>
      </c>
      <c r="T416" s="257" t="s">
        <v>188</v>
      </c>
      <c r="U416" s="413" t="s">
        <v>472</v>
      </c>
      <c r="V416" s="258" t="s">
        <v>407</v>
      </c>
      <c r="W416" s="261" t="s">
        <v>409</v>
      </c>
      <c r="X416" s="228" t="s">
        <v>407</v>
      </c>
      <c r="Y416" s="228"/>
      <c r="Z416" s="306"/>
      <c r="AA416" s="437"/>
      <c r="AB416" s="435"/>
      <c r="AC416" s="436"/>
      <c r="AD416" s="435"/>
      <c r="AE416" s="436"/>
      <c r="AF416" s="437"/>
      <c r="AG416" s="9" t="str">
        <f t="shared" si="490"/>
        <v>スポーツ・青少年局一般会計</v>
      </c>
      <c r="AH416" s="15"/>
      <c r="AI416" s="53" t="str">
        <f t="shared" si="477"/>
        <v>○</v>
      </c>
      <c r="AJ416" s="53" t="str">
        <f t="shared" si="478"/>
        <v>○</v>
      </c>
      <c r="AK416" s="53" t="str">
        <f t="shared" si="479"/>
        <v>○</v>
      </c>
      <c r="AL416" s="81"/>
      <c r="AM416" s="46"/>
      <c r="AN416" s="81"/>
      <c r="AO416" s="46" t="str">
        <f t="shared" si="480"/>
        <v>○</v>
      </c>
      <c r="AP416" s="46" t="str">
        <f t="shared" si="481"/>
        <v>-</v>
      </c>
      <c r="AQ416" s="46"/>
      <c r="AR416" s="46"/>
      <c r="AS416" s="46"/>
      <c r="AT416" s="46"/>
      <c r="AU416" s="46"/>
      <c r="AV416" s="46"/>
      <c r="AW416" s="46"/>
      <c r="AX416" s="173"/>
      <c r="AY416" s="10">
        <v>41730</v>
      </c>
      <c r="AZ416" s="512">
        <v>42094</v>
      </c>
      <c r="BA416" s="426">
        <f t="shared" si="451"/>
        <v>0.99726027397260275</v>
      </c>
      <c r="BB416" s="173" t="str">
        <f t="shared" si="434"/>
        <v/>
      </c>
      <c r="BC416" s="173" t="str">
        <f t="shared" si="475"/>
        <v/>
      </c>
      <c r="BD416" s="173" t="str">
        <f t="shared" si="474"/>
        <v/>
      </c>
      <c r="BE416" s="1"/>
      <c r="BF416" s="173">
        <v>1</v>
      </c>
      <c r="BG416" s="115" t="s">
        <v>911</v>
      </c>
      <c r="BH416" s="173"/>
      <c r="BI416" s="118"/>
      <c r="BJ416" s="61"/>
      <c r="BK416" s="173"/>
      <c r="BL416" s="3"/>
      <c r="BM416" s="105"/>
      <c r="BN416" s="153"/>
      <c r="BO416" s="3"/>
      <c r="BP416" s="3"/>
    </row>
    <row r="417" spans="1:68" s="274" customFormat="1" ht="90.75" customHeight="1" x14ac:dyDescent="0.15">
      <c r="A417" s="379">
        <v>326</v>
      </c>
      <c r="B417" s="226" t="s">
        <v>940</v>
      </c>
      <c r="C417" s="229" t="s">
        <v>793</v>
      </c>
      <c r="D417" s="228" t="s">
        <v>520</v>
      </c>
      <c r="E417" s="59">
        <v>55</v>
      </c>
      <c r="F417" s="59">
        <v>55</v>
      </c>
      <c r="G417" s="59">
        <v>55</v>
      </c>
      <c r="H417" s="175" t="s">
        <v>1056</v>
      </c>
      <c r="I417" s="238" t="s">
        <v>963</v>
      </c>
      <c r="J417" s="241" t="s">
        <v>1130</v>
      </c>
      <c r="K417" s="59">
        <v>81</v>
      </c>
      <c r="L417" s="59">
        <v>81</v>
      </c>
      <c r="M417" s="59">
        <f t="shared" si="476"/>
        <v>0</v>
      </c>
      <c r="N417" s="62"/>
      <c r="O417" s="242" t="s">
        <v>960</v>
      </c>
      <c r="P417" s="153" t="s">
        <v>1554</v>
      </c>
      <c r="Q417" s="255"/>
      <c r="R417" s="255" t="s">
        <v>55</v>
      </c>
      <c r="S417" s="256" t="s">
        <v>295</v>
      </c>
      <c r="T417" s="257" t="s">
        <v>188</v>
      </c>
      <c r="U417" s="413" t="s">
        <v>473</v>
      </c>
      <c r="V417" s="258" t="s">
        <v>407</v>
      </c>
      <c r="W417" s="261" t="s">
        <v>409</v>
      </c>
      <c r="X417" s="228"/>
      <c r="Y417" s="228" t="s">
        <v>407</v>
      </c>
      <c r="Z417" s="306"/>
      <c r="AA417" s="437"/>
      <c r="AB417" s="435"/>
      <c r="AC417" s="436"/>
      <c r="AD417" s="435"/>
      <c r="AE417" s="436"/>
      <c r="AF417" s="437"/>
      <c r="AG417" s="9" t="str">
        <f t="shared" si="490"/>
        <v>スポーツ・青少年局一般会計</v>
      </c>
      <c r="AH417" s="15"/>
      <c r="AI417" s="53" t="str">
        <f t="shared" si="477"/>
        <v>○</v>
      </c>
      <c r="AJ417" s="53" t="str">
        <f t="shared" si="478"/>
        <v>○</v>
      </c>
      <c r="AK417" s="53" t="str">
        <f t="shared" si="479"/>
        <v>○</v>
      </c>
      <c r="AL417" s="81"/>
      <c r="AM417" s="46"/>
      <c r="AN417" s="81"/>
      <c r="AO417" s="46" t="str">
        <f t="shared" si="480"/>
        <v>○</v>
      </c>
      <c r="AP417" s="46" t="str">
        <f t="shared" si="481"/>
        <v>-</v>
      </c>
      <c r="AQ417" s="46"/>
      <c r="AR417" s="46"/>
      <c r="AS417" s="46"/>
      <c r="AT417" s="46"/>
      <c r="AU417" s="46"/>
      <c r="AV417" s="46"/>
      <c r="AW417" s="46"/>
      <c r="AX417" s="173"/>
      <c r="AY417" s="10">
        <v>41730</v>
      </c>
      <c r="AZ417" s="173" t="s">
        <v>520</v>
      </c>
      <c r="BA417" s="426" t="str">
        <f t="shared" si="451"/>
        <v>未定</v>
      </c>
      <c r="BB417" s="173" t="str">
        <f t="shared" si="434"/>
        <v>○</v>
      </c>
      <c r="BC417" s="173" t="str">
        <f t="shared" si="475"/>
        <v/>
      </c>
      <c r="BD417" s="173" t="str">
        <f t="shared" si="474"/>
        <v/>
      </c>
      <c r="BE417" s="1"/>
      <c r="BF417" s="173">
        <v>1</v>
      </c>
      <c r="BG417" s="115" t="s">
        <v>577</v>
      </c>
      <c r="BH417" s="173"/>
      <c r="BI417" s="118"/>
      <c r="BJ417" s="61"/>
      <c r="BK417" s="173"/>
      <c r="BL417" s="1"/>
      <c r="BM417" s="105"/>
      <c r="BN417" s="153"/>
      <c r="BO417" s="1"/>
      <c r="BP417" s="1"/>
    </row>
    <row r="418" spans="1:68" s="274" customFormat="1" ht="153.75" customHeight="1" x14ac:dyDescent="0.15">
      <c r="A418" s="379">
        <v>327</v>
      </c>
      <c r="B418" s="226" t="s">
        <v>773</v>
      </c>
      <c r="C418" s="229" t="s">
        <v>793</v>
      </c>
      <c r="D418" s="228" t="s">
        <v>520</v>
      </c>
      <c r="E418" s="59">
        <v>1012.377</v>
      </c>
      <c r="F418" s="59">
        <v>1012.377</v>
      </c>
      <c r="G418" s="59">
        <v>1012.377</v>
      </c>
      <c r="H418" s="175" t="s">
        <v>1057</v>
      </c>
      <c r="I418" s="238" t="s">
        <v>963</v>
      </c>
      <c r="J418" s="241" t="s">
        <v>1130</v>
      </c>
      <c r="K418" s="59">
        <v>246.405</v>
      </c>
      <c r="L418" s="59">
        <v>431.678</v>
      </c>
      <c r="M418" s="59">
        <f t="shared" si="476"/>
        <v>185.273</v>
      </c>
      <c r="N418" s="62"/>
      <c r="O418" s="242" t="s">
        <v>960</v>
      </c>
      <c r="P418" s="153" t="s">
        <v>1266</v>
      </c>
      <c r="Q418" s="255"/>
      <c r="R418" s="255" t="s">
        <v>55</v>
      </c>
      <c r="S418" s="256" t="s">
        <v>295</v>
      </c>
      <c r="T418" s="257" t="s">
        <v>22</v>
      </c>
      <c r="U418" s="413" t="s">
        <v>474</v>
      </c>
      <c r="V418" s="258" t="s">
        <v>407</v>
      </c>
      <c r="W418" s="261" t="s">
        <v>409</v>
      </c>
      <c r="X418" s="228"/>
      <c r="Y418" s="228" t="s">
        <v>407</v>
      </c>
      <c r="Z418" s="306"/>
      <c r="AA418" s="437"/>
      <c r="AB418" s="435"/>
      <c r="AC418" s="436"/>
      <c r="AD418" s="435"/>
      <c r="AE418" s="436"/>
      <c r="AF418" s="437"/>
      <c r="AG418" s="9" t="str">
        <f t="shared" si="490"/>
        <v>スポーツ・青少年局一般会計</v>
      </c>
      <c r="AH418" s="15"/>
      <c r="AI418" s="53" t="str">
        <f>IF(OR(AJ418="○",AS418="○"),"○","－")</f>
        <v>○</v>
      </c>
      <c r="AJ418" s="53" t="str">
        <f t="shared" si="478"/>
        <v>○</v>
      </c>
      <c r="AK418" s="53" t="str">
        <f t="shared" si="479"/>
        <v>○</v>
      </c>
      <c r="AL418" s="81"/>
      <c r="AM418" s="46" t="str">
        <f>IF(AB418="○","○","－")</f>
        <v>－</v>
      </c>
      <c r="AN418" s="81"/>
      <c r="AO418" s="46" t="str">
        <f t="shared" si="480"/>
        <v>○</v>
      </c>
      <c r="AP418" s="46" t="str">
        <f t="shared" si="481"/>
        <v>-</v>
      </c>
      <c r="AQ418" s="46"/>
      <c r="AR418" s="46"/>
      <c r="AS418" s="46"/>
      <c r="AT418" s="46"/>
      <c r="AU418" s="46"/>
      <c r="AV418" s="46"/>
      <c r="AW418" s="46"/>
      <c r="AX418" s="173"/>
      <c r="AY418" s="10">
        <v>41730</v>
      </c>
      <c r="AZ418" s="173" t="s">
        <v>520</v>
      </c>
      <c r="BA418" s="426" t="str">
        <f t="shared" si="451"/>
        <v>未定</v>
      </c>
      <c r="BB418" s="173" t="str">
        <f t="shared" si="434"/>
        <v>○</v>
      </c>
      <c r="BC418" s="173" t="str">
        <f t="shared" si="475"/>
        <v/>
      </c>
      <c r="BD418" s="173" t="str">
        <f t="shared" si="474"/>
        <v/>
      </c>
      <c r="BE418" s="1"/>
      <c r="BF418" s="46">
        <v>1</v>
      </c>
      <c r="BG418" s="115" t="s">
        <v>577</v>
      </c>
      <c r="BH418" s="173"/>
      <c r="BI418" s="118"/>
      <c r="BJ418" s="61"/>
      <c r="BK418" s="173"/>
      <c r="BL418" s="1"/>
      <c r="BM418" s="105"/>
      <c r="BN418" s="153"/>
      <c r="BO418" s="1"/>
      <c r="BP418" s="1"/>
    </row>
    <row r="419" spans="1:68" s="273" customFormat="1" ht="21" customHeight="1" x14ac:dyDescent="0.15">
      <c r="A419" s="380" t="s">
        <v>642</v>
      </c>
      <c r="B419" s="230"/>
      <c r="C419" s="505"/>
      <c r="D419" s="506"/>
      <c r="E419" s="88"/>
      <c r="F419" s="91"/>
      <c r="G419" s="90"/>
      <c r="H419" s="90"/>
      <c r="I419" s="243"/>
      <c r="J419" s="90"/>
      <c r="K419" s="88"/>
      <c r="L419" s="89"/>
      <c r="M419" s="89"/>
      <c r="N419" s="90"/>
      <c r="O419" s="245"/>
      <c r="P419" s="110"/>
      <c r="Q419" s="263"/>
      <c r="R419" s="230"/>
      <c r="S419" s="264"/>
      <c r="T419" s="265"/>
      <c r="U419" s="414"/>
      <c r="V419" s="266" t="str">
        <f t="shared" si="443"/>
        <v/>
      </c>
      <c r="W419" s="266"/>
      <c r="X419" s="266"/>
      <c r="Y419" s="266"/>
      <c r="Z419" s="267"/>
      <c r="AA419" s="38"/>
      <c r="AB419" s="92"/>
      <c r="AC419" s="93"/>
      <c r="AD419" s="92"/>
      <c r="AE419" s="93"/>
      <c r="AF419" s="28"/>
      <c r="AG419" s="9" t="str">
        <f t="shared" si="490"/>
        <v/>
      </c>
      <c r="AH419" s="15"/>
      <c r="AI419" s="94"/>
      <c r="AJ419" s="94"/>
      <c r="AK419" s="94"/>
      <c r="AL419" s="45"/>
      <c r="AM419" s="94"/>
      <c r="AN419" s="45"/>
      <c r="AO419" s="94"/>
      <c r="AP419" s="94"/>
      <c r="AQ419" s="94"/>
      <c r="AR419" s="94"/>
      <c r="AS419" s="94"/>
      <c r="AT419" s="94"/>
      <c r="AU419" s="94"/>
      <c r="AV419" s="94"/>
      <c r="AW419" s="94"/>
      <c r="AX419" s="95"/>
      <c r="AY419" s="507"/>
      <c r="AZ419" s="94"/>
      <c r="BA419" s="96"/>
      <c r="BB419" s="95"/>
      <c r="BC419" s="95"/>
      <c r="BD419" s="95"/>
      <c r="BE419" s="104"/>
      <c r="BF419" s="46"/>
      <c r="BG419" s="115"/>
      <c r="BH419" s="116"/>
      <c r="BI419" s="117"/>
      <c r="BJ419" s="61"/>
      <c r="BK419" s="116"/>
      <c r="BL419" s="104"/>
      <c r="BM419" s="83"/>
      <c r="BN419" s="110"/>
      <c r="BO419" s="104"/>
      <c r="BP419" s="104"/>
    </row>
    <row r="420" spans="1:68" s="274" customFormat="1" ht="54" customHeight="1" x14ac:dyDescent="0.15">
      <c r="A420" s="379">
        <v>328</v>
      </c>
      <c r="B420" s="226" t="s">
        <v>912</v>
      </c>
      <c r="C420" s="229" t="s">
        <v>794</v>
      </c>
      <c r="D420" s="228" t="s">
        <v>793</v>
      </c>
      <c r="E420" s="59">
        <v>394.09899999999999</v>
      </c>
      <c r="F420" s="59">
        <v>394.09899999999999</v>
      </c>
      <c r="G420" s="59">
        <v>393</v>
      </c>
      <c r="H420" s="59" t="s">
        <v>1083</v>
      </c>
      <c r="I420" s="238" t="s">
        <v>964</v>
      </c>
      <c r="J420" s="241" t="s">
        <v>1212</v>
      </c>
      <c r="K420" s="59">
        <v>0</v>
      </c>
      <c r="L420" s="59">
        <v>0</v>
      </c>
      <c r="M420" s="59">
        <f t="shared" ref="M420:M421" si="491">L420-K420</f>
        <v>0</v>
      </c>
      <c r="N420" s="59"/>
      <c r="O420" s="242" t="s">
        <v>962</v>
      </c>
      <c r="P420" s="153"/>
      <c r="Q420" s="255"/>
      <c r="R420" s="255" t="s">
        <v>150</v>
      </c>
      <c r="S420" s="256" t="s">
        <v>295</v>
      </c>
      <c r="T420" s="257" t="s">
        <v>98</v>
      </c>
      <c r="U420" s="426">
        <v>335</v>
      </c>
      <c r="V420" s="258" t="str">
        <f t="shared" si="443"/>
        <v/>
      </c>
      <c r="W420" s="261"/>
      <c r="X420" s="227"/>
      <c r="Y420" s="227"/>
      <c r="Z420" s="260"/>
      <c r="AA420" s="437"/>
      <c r="AB420" s="435" t="s">
        <v>406</v>
      </c>
      <c r="AC420" s="436"/>
      <c r="AD420" s="435" t="s">
        <v>406</v>
      </c>
      <c r="AE420" s="436"/>
      <c r="AF420" s="437"/>
      <c r="AG420" s="9" t="str">
        <f t="shared" si="490"/>
        <v>スポーツ・青少年局一般会計</v>
      </c>
      <c r="AH420" s="15"/>
      <c r="AI420" s="53" t="str">
        <f t="shared" ref="AI420:AI421" si="492">IF(OR(AJ420="○",AS420="○"),"○","－")</f>
        <v>－</v>
      </c>
      <c r="AJ420" s="53" t="str">
        <f t="shared" ref="AJ420:AJ421" si="493">IF(OR(AO420="○",AP420="○",AQ420="○",AT420="○",AV420="○"),"○","－")</f>
        <v>－</v>
      </c>
      <c r="AK420" s="53" t="str">
        <f t="shared" ref="AK420:AK421" si="494">IF(OR(AO420="○",AP420="○",AQ420="○"),"○","－")</f>
        <v>－</v>
      </c>
      <c r="AL420" s="81"/>
      <c r="AM420" s="46" t="str">
        <f t="shared" ref="AM420:AM421" si="495">IF(AB420="○","○","－")</f>
        <v>－</v>
      </c>
      <c r="AN420" s="81"/>
      <c r="AO420" s="46" t="str">
        <f t="shared" ref="AO420:AO421" si="496">IF(AY420=41730,"○","-")</f>
        <v>-</v>
      </c>
      <c r="AP420" s="46" t="str">
        <f t="shared" ref="AP420:AP421" si="497">IF(AZ420=42460,"○","-")</f>
        <v>-</v>
      </c>
      <c r="AQ420" s="46"/>
      <c r="AR420" s="46" t="s">
        <v>407</v>
      </c>
      <c r="AS420" s="46"/>
      <c r="AT420" s="46"/>
      <c r="AU420" s="46"/>
      <c r="AV420" s="46"/>
      <c r="AW420" s="46"/>
      <c r="AX420" s="173" t="s">
        <v>901</v>
      </c>
      <c r="AY420" s="10">
        <v>39904</v>
      </c>
      <c r="AZ420" s="512">
        <v>42094</v>
      </c>
      <c r="BA420" s="426">
        <f t="shared" ref="BA420:BA421" si="498">IF(AZ420="未定","未定",YEARFRAC(AY420,AZ420,3))</f>
        <v>6</v>
      </c>
      <c r="BB420" s="173" t="str">
        <f t="shared" ref="BB420:BB421" si="499">IF(AND(AZ420="未定",OR(V420="○",AB420="○",AD420="○")),"○","")</f>
        <v/>
      </c>
      <c r="BC420" s="173" t="str">
        <f t="shared" ref="BC420:BC421" si="500">IF(AND(AZ420="未定",AB420="○"),"○","")</f>
        <v/>
      </c>
      <c r="BD420" s="173" t="str">
        <f t="shared" ref="BD420:BD421" si="501">IF(AND(AZ420="未定",AD420="○"),"○","")</f>
        <v/>
      </c>
      <c r="BE420" s="1"/>
      <c r="BF420" s="173">
        <v>1</v>
      </c>
      <c r="BG420" s="115" t="s">
        <v>913</v>
      </c>
      <c r="BH420" s="173"/>
      <c r="BI420" s="118"/>
      <c r="BJ420" s="61"/>
      <c r="BK420" s="173"/>
      <c r="BL420" s="3"/>
      <c r="BM420" s="105"/>
      <c r="BN420" s="153"/>
      <c r="BO420" s="3"/>
      <c r="BP420" s="3"/>
    </row>
    <row r="421" spans="1:68" s="274" customFormat="1" ht="54" customHeight="1" x14ac:dyDescent="0.15">
      <c r="A421" s="379">
        <v>329</v>
      </c>
      <c r="B421" s="226" t="s">
        <v>195</v>
      </c>
      <c r="C421" s="276" t="s">
        <v>914</v>
      </c>
      <c r="D421" s="228" t="s">
        <v>915</v>
      </c>
      <c r="E421" s="59">
        <v>71.724999999999994</v>
      </c>
      <c r="F421" s="59">
        <v>71.724999999999994</v>
      </c>
      <c r="G421" s="59">
        <v>62.4</v>
      </c>
      <c r="H421" s="59" t="s">
        <v>1083</v>
      </c>
      <c r="I421" s="238" t="s">
        <v>964</v>
      </c>
      <c r="J421" s="241" t="s">
        <v>1212</v>
      </c>
      <c r="K421" s="59">
        <v>0</v>
      </c>
      <c r="L421" s="59">
        <v>0</v>
      </c>
      <c r="M421" s="59">
        <f t="shared" si="491"/>
        <v>0</v>
      </c>
      <c r="N421" s="59"/>
      <c r="O421" s="242" t="s">
        <v>962</v>
      </c>
      <c r="P421" s="153"/>
      <c r="Q421" s="255"/>
      <c r="R421" s="255" t="s">
        <v>150</v>
      </c>
      <c r="S421" s="256" t="s">
        <v>295</v>
      </c>
      <c r="T421" s="257" t="s">
        <v>98</v>
      </c>
      <c r="U421" s="426">
        <v>336</v>
      </c>
      <c r="V421" s="258" t="str">
        <f t="shared" si="443"/>
        <v/>
      </c>
      <c r="W421" s="261"/>
      <c r="X421" s="227"/>
      <c r="Y421" s="227"/>
      <c r="Z421" s="260"/>
      <c r="AA421" s="437"/>
      <c r="AB421" s="435" t="s">
        <v>406</v>
      </c>
      <c r="AC421" s="436"/>
      <c r="AD421" s="435" t="s">
        <v>406</v>
      </c>
      <c r="AE421" s="436"/>
      <c r="AF421" s="437"/>
      <c r="AG421" s="9" t="str">
        <f t="shared" si="490"/>
        <v>スポーツ・青少年局一般会計</v>
      </c>
      <c r="AH421" s="15"/>
      <c r="AI421" s="53" t="str">
        <f t="shared" si="492"/>
        <v>－</v>
      </c>
      <c r="AJ421" s="53" t="str">
        <f t="shared" si="493"/>
        <v>－</v>
      </c>
      <c r="AK421" s="53" t="str">
        <f t="shared" si="494"/>
        <v>－</v>
      </c>
      <c r="AL421" s="81"/>
      <c r="AM421" s="46" t="str">
        <f t="shared" si="495"/>
        <v>－</v>
      </c>
      <c r="AN421" s="81"/>
      <c r="AO421" s="46" t="str">
        <f t="shared" si="496"/>
        <v>-</v>
      </c>
      <c r="AP421" s="46" t="str">
        <f t="shared" si="497"/>
        <v>-</v>
      </c>
      <c r="AQ421" s="46"/>
      <c r="AR421" s="46" t="s">
        <v>407</v>
      </c>
      <c r="AS421" s="46"/>
      <c r="AT421" s="46"/>
      <c r="AU421" s="46"/>
      <c r="AV421" s="46"/>
      <c r="AW421" s="46"/>
      <c r="AX421" s="173"/>
      <c r="AY421" s="514">
        <v>40269</v>
      </c>
      <c r="AZ421" s="512">
        <v>42094</v>
      </c>
      <c r="BA421" s="426">
        <f t="shared" si="498"/>
        <v>5</v>
      </c>
      <c r="BB421" s="173" t="str">
        <f t="shared" si="499"/>
        <v/>
      </c>
      <c r="BC421" s="173" t="str">
        <f t="shared" si="500"/>
        <v/>
      </c>
      <c r="BD421" s="173" t="str">
        <f t="shared" si="501"/>
        <v/>
      </c>
      <c r="BE421" s="1"/>
      <c r="BF421" s="173">
        <v>1</v>
      </c>
      <c r="BG421" s="115" t="s">
        <v>913</v>
      </c>
      <c r="BH421" s="173"/>
      <c r="BI421" s="118"/>
      <c r="BJ421" s="61"/>
      <c r="BK421" s="173"/>
      <c r="BL421" s="3"/>
      <c r="BM421" s="105"/>
      <c r="BN421" s="153"/>
      <c r="BO421" s="3"/>
      <c r="BP421" s="3"/>
    </row>
    <row r="422" spans="1:68" s="274" customFormat="1" ht="85.5" customHeight="1" x14ac:dyDescent="0.15">
      <c r="A422" s="379">
        <v>330</v>
      </c>
      <c r="B422" s="226" t="s">
        <v>196</v>
      </c>
      <c r="C422" s="229" t="s">
        <v>807</v>
      </c>
      <c r="D422" s="228" t="s">
        <v>520</v>
      </c>
      <c r="E422" s="59">
        <v>658.55899999999997</v>
      </c>
      <c r="F422" s="59">
        <v>658.55899999999997</v>
      </c>
      <c r="G422" s="59">
        <v>624</v>
      </c>
      <c r="H422" s="175" t="s">
        <v>1058</v>
      </c>
      <c r="I422" s="238" t="s">
        <v>963</v>
      </c>
      <c r="J422" s="241" t="s">
        <v>1130</v>
      </c>
      <c r="K422" s="59">
        <f>882.979+0.973</f>
        <v>883.952</v>
      </c>
      <c r="L422" s="62">
        <v>911.15300000000002</v>
      </c>
      <c r="M422" s="59">
        <f t="shared" ref="M422:M434" si="502">L422-K422</f>
        <v>27.201000000000022</v>
      </c>
      <c r="N422" s="62">
        <v>-37.284999999999997</v>
      </c>
      <c r="O422" s="242" t="s">
        <v>961</v>
      </c>
      <c r="P422" s="153" t="s">
        <v>1205</v>
      </c>
      <c r="Q422" s="255"/>
      <c r="R422" s="255" t="s">
        <v>150</v>
      </c>
      <c r="S422" s="256" t="s">
        <v>295</v>
      </c>
      <c r="T422" s="257" t="s">
        <v>98</v>
      </c>
      <c r="U422" s="426">
        <v>337</v>
      </c>
      <c r="V422" s="258" t="s">
        <v>959</v>
      </c>
      <c r="W422" s="261" t="s">
        <v>958</v>
      </c>
      <c r="X422" s="227"/>
      <c r="Y422" s="227"/>
      <c r="Z422" s="260"/>
      <c r="AA422" s="437"/>
      <c r="AB422" s="435" t="s">
        <v>406</v>
      </c>
      <c r="AC422" s="436"/>
      <c r="AD422" s="435" t="s">
        <v>406</v>
      </c>
      <c r="AE422" s="436"/>
      <c r="AF422" s="437"/>
      <c r="AG422" s="9" t="str">
        <f t="shared" si="490"/>
        <v>スポーツ・青少年局一般会計</v>
      </c>
      <c r="AH422" s="15"/>
      <c r="AI422" s="53" t="str">
        <f t="shared" ref="AI422:AI434" si="503">IF(OR(AJ422="○",AS422="○"),"○","－")</f>
        <v>－</v>
      </c>
      <c r="AJ422" s="53" t="str">
        <f t="shared" ref="AJ422:AJ434" si="504">IF(OR(AO422="○",AP422="○",AQ422="○",AT422="○",AV422="○"),"○","－")</f>
        <v>－</v>
      </c>
      <c r="AK422" s="53" t="str">
        <f t="shared" ref="AK422:AK434" si="505">IF(OR(AO422="○",AP422="○",AQ422="○"),"○","－")</f>
        <v>－</v>
      </c>
      <c r="AL422" s="81"/>
      <c r="AM422" s="46" t="str">
        <f t="shared" ref="AM422:AM432" si="506">IF(AB422="○","○","－")</f>
        <v>－</v>
      </c>
      <c r="AN422" s="81"/>
      <c r="AO422" s="46" t="str">
        <f t="shared" ref="AO422:AO442" si="507">IF(AY422=41730,"○","-")</f>
        <v>-</v>
      </c>
      <c r="AP422" s="46" t="str">
        <f t="shared" ref="AP422:AP442" si="508">IF(AZ422=42460,"○","-")</f>
        <v>-</v>
      </c>
      <c r="AQ422" s="46"/>
      <c r="AR422" s="46" t="s">
        <v>407</v>
      </c>
      <c r="AS422" s="46"/>
      <c r="AT422" s="46"/>
      <c r="AU422" s="46"/>
      <c r="AV422" s="46"/>
      <c r="AW422" s="46"/>
      <c r="AX422" s="173" t="s">
        <v>387</v>
      </c>
      <c r="AY422" s="10">
        <v>39173</v>
      </c>
      <c r="AZ422" s="173" t="s">
        <v>520</v>
      </c>
      <c r="BA422" s="426" t="str">
        <f t="shared" si="451"/>
        <v>未定</v>
      </c>
      <c r="BB422" s="173" t="str">
        <f t="shared" ref="BB422:BB480" si="509">IF(AND(AZ422="未定",OR(V422="○",AB422="○",AD422="○")),"○","")</f>
        <v>○</v>
      </c>
      <c r="BC422" s="173" t="str">
        <f t="shared" si="475"/>
        <v/>
      </c>
      <c r="BD422" s="173" t="str">
        <f t="shared" si="474"/>
        <v/>
      </c>
      <c r="BE422" s="1"/>
      <c r="BF422" s="173">
        <v>1</v>
      </c>
      <c r="BG422" s="115" t="s">
        <v>578</v>
      </c>
      <c r="BH422" s="173"/>
      <c r="BI422" s="118"/>
      <c r="BJ422" s="61"/>
      <c r="BK422" s="173"/>
      <c r="BL422" s="3"/>
      <c r="BM422" s="105"/>
      <c r="BN422" s="153"/>
      <c r="BO422" s="3"/>
      <c r="BP422" s="3"/>
    </row>
    <row r="423" spans="1:68" s="274" customFormat="1" ht="132" customHeight="1" x14ac:dyDescent="0.15">
      <c r="A423" s="379">
        <v>331</v>
      </c>
      <c r="B423" s="226" t="s">
        <v>377</v>
      </c>
      <c r="C423" s="229" t="s">
        <v>788</v>
      </c>
      <c r="D423" s="228" t="s">
        <v>520</v>
      </c>
      <c r="E423" s="59">
        <v>62.314</v>
      </c>
      <c r="F423" s="59">
        <v>62.8</v>
      </c>
      <c r="G423" s="59">
        <v>62.8</v>
      </c>
      <c r="H423" s="175" t="s">
        <v>1059</v>
      </c>
      <c r="I423" s="238" t="s">
        <v>963</v>
      </c>
      <c r="J423" s="241" t="s">
        <v>1267</v>
      </c>
      <c r="K423" s="59">
        <f>60.601+1.713</f>
        <v>62.314</v>
      </c>
      <c r="L423" s="62">
        <v>62.314</v>
      </c>
      <c r="M423" s="59">
        <f t="shared" si="502"/>
        <v>0</v>
      </c>
      <c r="N423" s="59"/>
      <c r="O423" s="242" t="s">
        <v>960</v>
      </c>
      <c r="P423" s="153" t="s">
        <v>1268</v>
      </c>
      <c r="Q423" s="255"/>
      <c r="R423" s="255" t="s">
        <v>150</v>
      </c>
      <c r="S423" s="256" t="s">
        <v>295</v>
      </c>
      <c r="T423" s="257" t="s">
        <v>63</v>
      </c>
      <c r="U423" s="426">
        <v>339</v>
      </c>
      <c r="V423" s="258" t="s">
        <v>959</v>
      </c>
      <c r="W423" s="261" t="s">
        <v>958</v>
      </c>
      <c r="X423" s="227"/>
      <c r="Y423" s="227"/>
      <c r="Z423" s="260"/>
      <c r="AA423" s="437"/>
      <c r="AB423" s="435" t="s">
        <v>406</v>
      </c>
      <c r="AC423" s="436"/>
      <c r="AD423" s="435" t="s">
        <v>406</v>
      </c>
      <c r="AE423" s="436"/>
      <c r="AF423" s="437"/>
      <c r="AG423" s="9" t="str">
        <f t="shared" si="490"/>
        <v>スポーツ・青少年局一般会計</v>
      </c>
      <c r="AH423" s="15"/>
      <c r="AI423" s="53" t="str">
        <f t="shared" si="503"/>
        <v>－</v>
      </c>
      <c r="AJ423" s="53" t="str">
        <f t="shared" si="504"/>
        <v>－</v>
      </c>
      <c r="AK423" s="53" t="str">
        <f t="shared" si="505"/>
        <v>－</v>
      </c>
      <c r="AL423" s="81"/>
      <c r="AM423" s="46" t="str">
        <f t="shared" si="506"/>
        <v>－</v>
      </c>
      <c r="AN423" s="81"/>
      <c r="AO423" s="46" t="str">
        <f t="shared" si="507"/>
        <v>-</v>
      </c>
      <c r="AP423" s="46" t="str">
        <f t="shared" si="508"/>
        <v>-</v>
      </c>
      <c r="AQ423" s="46"/>
      <c r="AR423" s="46" t="s">
        <v>407</v>
      </c>
      <c r="AS423" s="46"/>
      <c r="AT423" s="46"/>
      <c r="AU423" s="46"/>
      <c r="AV423" s="46"/>
      <c r="AW423" s="46"/>
      <c r="AX423" s="173"/>
      <c r="AY423" s="10">
        <v>40634</v>
      </c>
      <c r="AZ423" s="173" t="s">
        <v>520</v>
      </c>
      <c r="BA423" s="426" t="str">
        <f t="shared" si="451"/>
        <v>未定</v>
      </c>
      <c r="BB423" s="173" t="str">
        <f t="shared" si="509"/>
        <v>○</v>
      </c>
      <c r="BC423" s="173" t="str">
        <f t="shared" si="475"/>
        <v/>
      </c>
      <c r="BD423" s="173" t="str">
        <f t="shared" si="474"/>
        <v/>
      </c>
      <c r="BE423" s="1"/>
      <c r="BF423" s="173">
        <v>1</v>
      </c>
      <c r="BG423" s="115" t="s">
        <v>578</v>
      </c>
      <c r="BH423" s="173"/>
      <c r="BI423" s="118"/>
      <c r="BJ423" s="61"/>
      <c r="BK423" s="173"/>
      <c r="BL423" s="3"/>
      <c r="BM423" s="105"/>
      <c r="BN423" s="153"/>
      <c r="BO423" s="3"/>
      <c r="BP423" s="3"/>
    </row>
    <row r="424" spans="1:68" s="274" customFormat="1" ht="133.5" customHeight="1" x14ac:dyDescent="0.15">
      <c r="A424" s="379">
        <v>332</v>
      </c>
      <c r="B424" s="226" t="s">
        <v>1507</v>
      </c>
      <c r="C424" s="229" t="s">
        <v>788</v>
      </c>
      <c r="D424" s="228" t="s">
        <v>520</v>
      </c>
      <c r="E424" s="59">
        <v>20.867000000000001</v>
      </c>
      <c r="F424" s="59">
        <v>32.700000000000003</v>
      </c>
      <c r="G424" s="59">
        <v>32.700000000000003</v>
      </c>
      <c r="H424" s="175" t="s">
        <v>1060</v>
      </c>
      <c r="I424" s="238" t="s">
        <v>963</v>
      </c>
      <c r="J424" s="241" t="s">
        <v>1267</v>
      </c>
      <c r="K424" s="59">
        <v>21</v>
      </c>
      <c r="L424" s="62">
        <v>21</v>
      </c>
      <c r="M424" s="59">
        <f t="shared" si="502"/>
        <v>0</v>
      </c>
      <c r="N424" s="59"/>
      <c r="O424" s="242" t="s">
        <v>960</v>
      </c>
      <c r="P424" s="153" t="s">
        <v>1268</v>
      </c>
      <c r="Q424" s="255"/>
      <c r="R424" s="255" t="s">
        <v>150</v>
      </c>
      <c r="S424" s="256" t="s">
        <v>295</v>
      </c>
      <c r="T424" s="257" t="s">
        <v>63</v>
      </c>
      <c r="U424" s="426">
        <v>340</v>
      </c>
      <c r="V424" s="258" t="s">
        <v>959</v>
      </c>
      <c r="W424" s="261" t="s">
        <v>958</v>
      </c>
      <c r="X424" s="227"/>
      <c r="Y424" s="227"/>
      <c r="Z424" s="260"/>
      <c r="AA424" s="437"/>
      <c r="AB424" s="435" t="s">
        <v>406</v>
      </c>
      <c r="AC424" s="436"/>
      <c r="AD424" s="435" t="s">
        <v>406</v>
      </c>
      <c r="AE424" s="436"/>
      <c r="AF424" s="437"/>
      <c r="AG424" s="9" t="str">
        <f t="shared" si="490"/>
        <v>スポーツ・青少年局一般会計</v>
      </c>
      <c r="AH424" s="15"/>
      <c r="AI424" s="53" t="str">
        <f t="shared" si="503"/>
        <v>－</v>
      </c>
      <c r="AJ424" s="53" t="str">
        <f t="shared" si="504"/>
        <v>－</v>
      </c>
      <c r="AK424" s="53" t="str">
        <f t="shared" si="505"/>
        <v>－</v>
      </c>
      <c r="AL424" s="81"/>
      <c r="AM424" s="46" t="str">
        <f t="shared" si="506"/>
        <v>－</v>
      </c>
      <c r="AN424" s="81"/>
      <c r="AO424" s="46" t="str">
        <f t="shared" si="507"/>
        <v>-</v>
      </c>
      <c r="AP424" s="46" t="str">
        <f t="shared" si="508"/>
        <v>-</v>
      </c>
      <c r="AQ424" s="46"/>
      <c r="AR424" s="46" t="s">
        <v>407</v>
      </c>
      <c r="AS424" s="46"/>
      <c r="AT424" s="46"/>
      <c r="AU424" s="46"/>
      <c r="AV424" s="46"/>
      <c r="AW424" s="46"/>
      <c r="AX424" s="173"/>
      <c r="AY424" s="10">
        <v>40634</v>
      </c>
      <c r="AZ424" s="173" t="s">
        <v>520</v>
      </c>
      <c r="BA424" s="426" t="str">
        <f t="shared" si="451"/>
        <v>未定</v>
      </c>
      <c r="BB424" s="173" t="str">
        <f t="shared" si="509"/>
        <v>○</v>
      </c>
      <c r="BC424" s="173" t="str">
        <f t="shared" si="475"/>
        <v/>
      </c>
      <c r="BD424" s="173" t="str">
        <f t="shared" si="474"/>
        <v/>
      </c>
      <c r="BE424" s="1"/>
      <c r="BF424" s="173">
        <v>1</v>
      </c>
      <c r="BG424" s="115" t="s">
        <v>578</v>
      </c>
      <c r="BH424" s="173"/>
      <c r="BI424" s="118"/>
      <c r="BJ424" s="61"/>
      <c r="BK424" s="173"/>
      <c r="BL424" s="3"/>
      <c r="BM424" s="105"/>
      <c r="BN424" s="153"/>
      <c r="BO424" s="3"/>
      <c r="BP424" s="3"/>
    </row>
    <row r="425" spans="1:68" s="274" customFormat="1" ht="133.5" customHeight="1" x14ac:dyDescent="0.15">
      <c r="A425" s="379">
        <v>333</v>
      </c>
      <c r="B425" s="226" t="s">
        <v>192</v>
      </c>
      <c r="C425" s="229" t="s">
        <v>837</v>
      </c>
      <c r="D425" s="228" t="s">
        <v>520</v>
      </c>
      <c r="E425" s="59">
        <v>20.247999999999998</v>
      </c>
      <c r="F425" s="59">
        <v>20.247999999999998</v>
      </c>
      <c r="G425" s="59">
        <v>17</v>
      </c>
      <c r="H425" s="175" t="s">
        <v>1061</v>
      </c>
      <c r="I425" s="238" t="s">
        <v>963</v>
      </c>
      <c r="J425" s="241" t="s">
        <v>1269</v>
      </c>
      <c r="K425" s="59">
        <v>19.262</v>
      </c>
      <c r="L425" s="62">
        <v>23.692</v>
      </c>
      <c r="M425" s="59">
        <f t="shared" si="502"/>
        <v>4.43</v>
      </c>
      <c r="N425" s="59"/>
      <c r="O425" s="242" t="s">
        <v>960</v>
      </c>
      <c r="P425" s="405" t="s">
        <v>1270</v>
      </c>
      <c r="Q425" s="255"/>
      <c r="R425" s="255" t="s">
        <v>150</v>
      </c>
      <c r="S425" s="256" t="s">
        <v>295</v>
      </c>
      <c r="T425" s="257" t="s">
        <v>98</v>
      </c>
      <c r="U425" s="416">
        <v>341</v>
      </c>
      <c r="V425" s="258" t="s">
        <v>959</v>
      </c>
      <c r="W425" s="261" t="s">
        <v>958</v>
      </c>
      <c r="X425" s="227"/>
      <c r="Y425" s="227"/>
      <c r="Z425" s="260"/>
      <c r="AA425" s="437"/>
      <c r="AB425" s="435" t="s">
        <v>406</v>
      </c>
      <c r="AC425" s="436"/>
      <c r="AD425" s="435" t="s">
        <v>406</v>
      </c>
      <c r="AE425" s="436"/>
      <c r="AF425" s="437"/>
      <c r="AG425" s="9" t="str">
        <f t="shared" si="490"/>
        <v>スポーツ・青少年局一般会計</v>
      </c>
      <c r="AH425" s="32" t="s">
        <v>746</v>
      </c>
      <c r="AI425" s="53" t="str">
        <f t="shared" si="503"/>
        <v>－</v>
      </c>
      <c r="AJ425" s="53" t="str">
        <f t="shared" si="504"/>
        <v>－</v>
      </c>
      <c r="AK425" s="53" t="str">
        <f t="shared" si="505"/>
        <v>－</v>
      </c>
      <c r="AL425" s="81"/>
      <c r="AM425" s="46" t="str">
        <f t="shared" si="506"/>
        <v>－</v>
      </c>
      <c r="AN425" s="81"/>
      <c r="AO425" s="46" t="str">
        <f t="shared" si="507"/>
        <v>-</v>
      </c>
      <c r="AP425" s="46" t="str">
        <f t="shared" si="508"/>
        <v>-</v>
      </c>
      <c r="AQ425" s="46"/>
      <c r="AR425" s="46" t="s">
        <v>407</v>
      </c>
      <c r="AS425" s="46"/>
      <c r="AT425" s="46"/>
      <c r="AU425" s="46"/>
      <c r="AV425" s="46"/>
      <c r="AW425" s="46"/>
      <c r="AX425" s="173" t="s">
        <v>695</v>
      </c>
      <c r="AY425" s="10">
        <v>24929</v>
      </c>
      <c r="AZ425" s="173" t="s">
        <v>520</v>
      </c>
      <c r="BA425" s="426" t="str">
        <f t="shared" si="451"/>
        <v>未定</v>
      </c>
      <c r="BB425" s="173" t="str">
        <f t="shared" si="509"/>
        <v>○</v>
      </c>
      <c r="BC425" s="173" t="str">
        <f t="shared" si="475"/>
        <v/>
      </c>
      <c r="BD425" s="173" t="str">
        <f t="shared" si="474"/>
        <v/>
      </c>
      <c r="BE425" s="1"/>
      <c r="BF425" s="173">
        <v>1</v>
      </c>
      <c r="BG425" s="115" t="s">
        <v>747</v>
      </c>
      <c r="BH425" s="173"/>
      <c r="BI425" s="118"/>
      <c r="BJ425" s="61"/>
      <c r="BK425" s="173"/>
      <c r="BL425" s="1"/>
      <c r="BM425" s="105"/>
      <c r="BN425" s="111"/>
      <c r="BO425" s="1"/>
      <c r="BP425" s="1"/>
    </row>
    <row r="426" spans="1:68" s="274" customFormat="1" ht="133.5" customHeight="1" x14ac:dyDescent="0.15">
      <c r="A426" s="379">
        <v>334</v>
      </c>
      <c r="B426" s="226" t="s">
        <v>47</v>
      </c>
      <c r="C426" s="229" t="s">
        <v>798</v>
      </c>
      <c r="D426" s="228" t="s">
        <v>520</v>
      </c>
      <c r="E426" s="59">
        <v>210.684</v>
      </c>
      <c r="F426" s="59">
        <v>210.684</v>
      </c>
      <c r="G426" s="59">
        <v>202.1</v>
      </c>
      <c r="H426" s="175" t="s">
        <v>1062</v>
      </c>
      <c r="I426" s="238" t="s">
        <v>963</v>
      </c>
      <c r="J426" s="241" t="s">
        <v>1127</v>
      </c>
      <c r="K426" s="59">
        <f>168.728+0.063</f>
        <v>168.791</v>
      </c>
      <c r="L426" s="62">
        <v>158.52699999999999</v>
      </c>
      <c r="M426" s="59">
        <f t="shared" si="502"/>
        <v>-10.26400000000001</v>
      </c>
      <c r="N426" s="59">
        <v>-19.244</v>
      </c>
      <c r="O426" s="242" t="s">
        <v>961</v>
      </c>
      <c r="P426" s="153" t="s">
        <v>1271</v>
      </c>
      <c r="Q426" s="255"/>
      <c r="R426" s="255" t="s">
        <v>150</v>
      </c>
      <c r="S426" s="256" t="s">
        <v>295</v>
      </c>
      <c r="T426" s="257" t="s">
        <v>98</v>
      </c>
      <c r="U426" s="426">
        <v>342</v>
      </c>
      <c r="V426" s="258" t="s">
        <v>959</v>
      </c>
      <c r="W426" s="261" t="s">
        <v>958</v>
      </c>
      <c r="X426" s="227"/>
      <c r="Y426" s="227"/>
      <c r="Z426" s="260"/>
      <c r="AA426" s="437"/>
      <c r="AB426" s="435" t="s">
        <v>406</v>
      </c>
      <c r="AC426" s="436"/>
      <c r="AD426" s="435" t="s">
        <v>406</v>
      </c>
      <c r="AE426" s="436"/>
      <c r="AF426" s="437"/>
      <c r="AG426" s="9" t="str">
        <f t="shared" si="490"/>
        <v>スポーツ・青少年局一般会計</v>
      </c>
      <c r="AH426" s="15"/>
      <c r="AI426" s="53" t="str">
        <f t="shared" si="503"/>
        <v>－</v>
      </c>
      <c r="AJ426" s="53" t="str">
        <f t="shared" si="504"/>
        <v>－</v>
      </c>
      <c r="AK426" s="53" t="str">
        <f t="shared" si="505"/>
        <v>－</v>
      </c>
      <c r="AL426" s="81"/>
      <c r="AM426" s="46" t="str">
        <f t="shared" si="506"/>
        <v>－</v>
      </c>
      <c r="AN426" s="81"/>
      <c r="AO426" s="46" t="str">
        <f t="shared" si="507"/>
        <v>-</v>
      </c>
      <c r="AP426" s="46" t="str">
        <f t="shared" si="508"/>
        <v>-</v>
      </c>
      <c r="AQ426" s="46"/>
      <c r="AR426" s="46" t="s">
        <v>407</v>
      </c>
      <c r="AS426" s="46"/>
      <c r="AT426" s="46"/>
      <c r="AU426" s="46"/>
      <c r="AV426" s="46"/>
      <c r="AW426" s="46"/>
      <c r="AX426" s="173" t="s">
        <v>387</v>
      </c>
      <c r="AY426" s="10">
        <v>38808</v>
      </c>
      <c r="AZ426" s="173" t="s">
        <v>520</v>
      </c>
      <c r="BA426" s="426" t="str">
        <f t="shared" si="451"/>
        <v>未定</v>
      </c>
      <c r="BB426" s="173" t="str">
        <f t="shared" si="509"/>
        <v>○</v>
      </c>
      <c r="BC426" s="173" t="str">
        <f t="shared" si="475"/>
        <v/>
      </c>
      <c r="BD426" s="173" t="str">
        <f t="shared" si="474"/>
        <v/>
      </c>
      <c r="BE426" s="1"/>
      <c r="BF426" s="173">
        <v>1</v>
      </c>
      <c r="BG426" s="115" t="s">
        <v>578</v>
      </c>
      <c r="BH426" s="173"/>
      <c r="BI426" s="118"/>
      <c r="BJ426" s="61"/>
      <c r="BK426" s="173"/>
      <c r="BL426" s="1"/>
      <c r="BM426" s="105"/>
      <c r="BN426" s="153"/>
      <c r="BO426" s="1"/>
      <c r="BP426" s="1"/>
    </row>
    <row r="427" spans="1:68" s="274" customFormat="1" ht="126.75" customHeight="1" x14ac:dyDescent="0.15">
      <c r="A427" s="379">
        <v>335</v>
      </c>
      <c r="B427" s="226" t="s">
        <v>1508</v>
      </c>
      <c r="C427" s="229" t="s">
        <v>782</v>
      </c>
      <c r="D427" s="228" t="s">
        <v>520</v>
      </c>
      <c r="E427" s="59">
        <v>23.695</v>
      </c>
      <c r="F427" s="59">
        <v>23.695</v>
      </c>
      <c r="G427" s="59">
        <v>20.9</v>
      </c>
      <c r="H427" s="175" t="s">
        <v>1063</v>
      </c>
      <c r="I427" s="238" t="s">
        <v>963</v>
      </c>
      <c r="J427" s="241" t="s">
        <v>1272</v>
      </c>
      <c r="K427" s="59">
        <f>21.64+2.777</f>
        <v>24.417000000000002</v>
      </c>
      <c r="L427" s="62">
        <v>23.814</v>
      </c>
      <c r="M427" s="59">
        <f t="shared" si="502"/>
        <v>-0.60300000000000153</v>
      </c>
      <c r="N427" s="62"/>
      <c r="O427" s="242" t="s">
        <v>960</v>
      </c>
      <c r="P427" s="405" t="s">
        <v>1273</v>
      </c>
      <c r="Q427" s="255"/>
      <c r="R427" s="255" t="s">
        <v>150</v>
      </c>
      <c r="S427" s="256" t="s">
        <v>295</v>
      </c>
      <c r="T427" s="257" t="s">
        <v>98</v>
      </c>
      <c r="U427" s="426">
        <v>343</v>
      </c>
      <c r="V427" s="258" t="s">
        <v>959</v>
      </c>
      <c r="W427" s="261" t="s">
        <v>958</v>
      </c>
      <c r="X427" s="227"/>
      <c r="Y427" s="227"/>
      <c r="Z427" s="260"/>
      <c r="AA427" s="437"/>
      <c r="AB427" s="435" t="s">
        <v>406</v>
      </c>
      <c r="AC427" s="436"/>
      <c r="AD427" s="435" t="s">
        <v>406</v>
      </c>
      <c r="AE427" s="436"/>
      <c r="AF427" s="437"/>
      <c r="AG427" s="9" t="str">
        <f t="shared" si="490"/>
        <v>スポーツ・青少年局一般会計</v>
      </c>
      <c r="AH427" s="15"/>
      <c r="AI427" s="53" t="str">
        <f t="shared" si="503"/>
        <v>－</v>
      </c>
      <c r="AJ427" s="53" t="str">
        <f t="shared" si="504"/>
        <v>－</v>
      </c>
      <c r="AK427" s="53" t="str">
        <f t="shared" si="505"/>
        <v>－</v>
      </c>
      <c r="AL427" s="81"/>
      <c r="AM427" s="46" t="str">
        <f t="shared" si="506"/>
        <v>－</v>
      </c>
      <c r="AN427" s="81"/>
      <c r="AO427" s="46" t="str">
        <f t="shared" si="507"/>
        <v>-</v>
      </c>
      <c r="AP427" s="46" t="str">
        <f t="shared" si="508"/>
        <v>-</v>
      </c>
      <c r="AQ427" s="46"/>
      <c r="AR427" s="46" t="s">
        <v>407</v>
      </c>
      <c r="AS427" s="46"/>
      <c r="AT427" s="46"/>
      <c r="AU427" s="46"/>
      <c r="AV427" s="46"/>
      <c r="AW427" s="46"/>
      <c r="AX427" s="173" t="s">
        <v>387</v>
      </c>
      <c r="AY427" s="10">
        <v>36982</v>
      </c>
      <c r="AZ427" s="173" t="s">
        <v>520</v>
      </c>
      <c r="BA427" s="426" t="str">
        <f t="shared" si="451"/>
        <v>未定</v>
      </c>
      <c r="BB427" s="173" t="str">
        <f t="shared" si="509"/>
        <v>○</v>
      </c>
      <c r="BC427" s="173" t="str">
        <f t="shared" si="475"/>
        <v/>
      </c>
      <c r="BD427" s="173" t="str">
        <f t="shared" si="474"/>
        <v/>
      </c>
      <c r="BE427" s="1"/>
      <c r="BF427" s="173">
        <v>1</v>
      </c>
      <c r="BG427" s="115" t="s">
        <v>578</v>
      </c>
      <c r="BH427" s="173"/>
      <c r="BI427" s="118"/>
      <c r="BJ427" s="61"/>
      <c r="BK427" s="173"/>
      <c r="BL427" s="1"/>
      <c r="BM427" s="105"/>
      <c r="BN427" s="111"/>
      <c r="BO427" s="1"/>
      <c r="BP427" s="1"/>
    </row>
    <row r="428" spans="1:68" s="274" customFormat="1" ht="126.75" customHeight="1" x14ac:dyDescent="0.15">
      <c r="A428" s="379">
        <v>336</v>
      </c>
      <c r="B428" s="226" t="s">
        <v>48</v>
      </c>
      <c r="C428" s="229" t="s">
        <v>803</v>
      </c>
      <c r="D428" s="228" t="s">
        <v>520</v>
      </c>
      <c r="E428" s="59">
        <v>145.77199999999999</v>
      </c>
      <c r="F428" s="59">
        <v>145.77199999999999</v>
      </c>
      <c r="G428" s="59">
        <v>145.77199999999999</v>
      </c>
      <c r="H428" s="175" t="s">
        <v>1064</v>
      </c>
      <c r="I428" s="238" t="s">
        <v>963</v>
      </c>
      <c r="J428" s="241" t="s">
        <v>1267</v>
      </c>
      <c r="K428" s="59">
        <v>165.30799999999999</v>
      </c>
      <c r="L428" s="62">
        <v>159.297</v>
      </c>
      <c r="M428" s="59">
        <f t="shared" si="502"/>
        <v>-6.0109999999999957</v>
      </c>
      <c r="N428" s="62"/>
      <c r="O428" s="242" t="s">
        <v>960</v>
      </c>
      <c r="P428" s="405" t="s">
        <v>1274</v>
      </c>
      <c r="Q428" s="255"/>
      <c r="R428" s="255" t="s">
        <v>150</v>
      </c>
      <c r="S428" s="256" t="s">
        <v>295</v>
      </c>
      <c r="T428" s="257" t="s">
        <v>98</v>
      </c>
      <c r="U428" s="426">
        <v>344</v>
      </c>
      <c r="V428" s="258" t="s">
        <v>959</v>
      </c>
      <c r="W428" s="261" t="s">
        <v>958</v>
      </c>
      <c r="X428" s="227"/>
      <c r="Y428" s="227"/>
      <c r="Z428" s="260"/>
      <c r="AA428" s="437"/>
      <c r="AB428" s="435" t="s">
        <v>406</v>
      </c>
      <c r="AC428" s="436"/>
      <c r="AD428" s="435" t="s">
        <v>406</v>
      </c>
      <c r="AE428" s="436"/>
      <c r="AF428" s="437"/>
      <c r="AG428" s="9" t="str">
        <f t="shared" si="490"/>
        <v>スポーツ・青少年局一般会計</v>
      </c>
      <c r="AH428" s="15"/>
      <c r="AI428" s="53" t="str">
        <f t="shared" si="503"/>
        <v>－</v>
      </c>
      <c r="AJ428" s="53" t="str">
        <f t="shared" si="504"/>
        <v>－</v>
      </c>
      <c r="AK428" s="53" t="str">
        <f t="shared" si="505"/>
        <v>－</v>
      </c>
      <c r="AL428" s="81"/>
      <c r="AM428" s="46" t="str">
        <f t="shared" si="506"/>
        <v>－</v>
      </c>
      <c r="AN428" s="81"/>
      <c r="AO428" s="46" t="str">
        <f t="shared" si="507"/>
        <v>-</v>
      </c>
      <c r="AP428" s="46" t="str">
        <f t="shared" si="508"/>
        <v>-</v>
      </c>
      <c r="AQ428" s="46"/>
      <c r="AR428" s="46" t="s">
        <v>407</v>
      </c>
      <c r="AS428" s="46"/>
      <c r="AT428" s="46"/>
      <c r="AU428" s="46"/>
      <c r="AV428" s="46"/>
      <c r="AW428" s="46"/>
      <c r="AX428" s="173" t="s">
        <v>387</v>
      </c>
      <c r="AY428" s="10">
        <v>37347</v>
      </c>
      <c r="AZ428" s="173" t="s">
        <v>520</v>
      </c>
      <c r="BA428" s="426" t="str">
        <f t="shared" si="451"/>
        <v>未定</v>
      </c>
      <c r="BB428" s="173" t="str">
        <f t="shared" si="509"/>
        <v>○</v>
      </c>
      <c r="BC428" s="173" t="str">
        <f t="shared" si="475"/>
        <v/>
      </c>
      <c r="BD428" s="173" t="str">
        <f t="shared" si="474"/>
        <v/>
      </c>
      <c r="BE428" s="1"/>
      <c r="BF428" s="173">
        <v>1</v>
      </c>
      <c r="BG428" s="115" t="s">
        <v>578</v>
      </c>
      <c r="BH428" s="173"/>
      <c r="BI428" s="118"/>
      <c r="BJ428" s="61"/>
      <c r="BK428" s="173"/>
      <c r="BL428" s="1"/>
      <c r="BM428" s="105"/>
      <c r="BN428" s="111"/>
      <c r="BO428" s="1"/>
      <c r="BP428" s="1"/>
    </row>
    <row r="429" spans="1:68" s="274" customFormat="1" ht="174" customHeight="1" x14ac:dyDescent="0.15">
      <c r="A429" s="379">
        <v>337</v>
      </c>
      <c r="B429" s="226" t="s">
        <v>768</v>
      </c>
      <c r="C429" s="229" t="s">
        <v>838</v>
      </c>
      <c r="D429" s="228" t="s">
        <v>520</v>
      </c>
      <c r="E429" s="59">
        <v>411.80700000000002</v>
      </c>
      <c r="F429" s="59">
        <v>411.80700000000002</v>
      </c>
      <c r="G429" s="59">
        <v>411.80700000000002</v>
      </c>
      <c r="H429" s="175" t="s">
        <v>1065</v>
      </c>
      <c r="I429" s="238" t="s">
        <v>963</v>
      </c>
      <c r="J429" s="241" t="s">
        <v>1267</v>
      </c>
      <c r="K429" s="59">
        <v>411.80700000000002</v>
      </c>
      <c r="L429" s="62">
        <v>461.80700000000002</v>
      </c>
      <c r="M429" s="59">
        <f t="shared" si="502"/>
        <v>50</v>
      </c>
      <c r="N429" s="62"/>
      <c r="O429" s="242" t="s">
        <v>960</v>
      </c>
      <c r="P429" s="405" t="s">
        <v>1275</v>
      </c>
      <c r="Q429" s="255"/>
      <c r="R429" s="255" t="s">
        <v>150</v>
      </c>
      <c r="S429" s="256" t="s">
        <v>295</v>
      </c>
      <c r="T429" s="257" t="s">
        <v>98</v>
      </c>
      <c r="U429" s="426">
        <v>345</v>
      </c>
      <c r="V429" s="258" t="s">
        <v>959</v>
      </c>
      <c r="W429" s="261" t="s">
        <v>958</v>
      </c>
      <c r="X429" s="227"/>
      <c r="Y429" s="227" t="s">
        <v>387</v>
      </c>
      <c r="Z429" s="260"/>
      <c r="AA429" s="437"/>
      <c r="AB429" s="435" t="s">
        <v>406</v>
      </c>
      <c r="AC429" s="436"/>
      <c r="AD429" s="435" t="s">
        <v>406</v>
      </c>
      <c r="AE429" s="436"/>
      <c r="AF429" s="437"/>
      <c r="AG429" s="9" t="str">
        <f t="shared" si="490"/>
        <v>スポーツ・青少年局一般会計</v>
      </c>
      <c r="AH429" s="15"/>
      <c r="AI429" s="53" t="str">
        <f t="shared" si="503"/>
        <v>－</v>
      </c>
      <c r="AJ429" s="53" t="str">
        <f t="shared" si="504"/>
        <v>－</v>
      </c>
      <c r="AK429" s="53" t="str">
        <f t="shared" si="505"/>
        <v>－</v>
      </c>
      <c r="AL429" s="81"/>
      <c r="AM429" s="46" t="str">
        <f t="shared" si="506"/>
        <v>－</v>
      </c>
      <c r="AN429" s="81"/>
      <c r="AO429" s="46" t="str">
        <f t="shared" si="507"/>
        <v>-</v>
      </c>
      <c r="AP429" s="46" t="str">
        <f t="shared" si="508"/>
        <v>-</v>
      </c>
      <c r="AQ429" s="46"/>
      <c r="AR429" s="46" t="s">
        <v>407</v>
      </c>
      <c r="AS429" s="46"/>
      <c r="AT429" s="46"/>
      <c r="AU429" s="46"/>
      <c r="AV429" s="46"/>
      <c r="AW429" s="46"/>
      <c r="AX429" s="173" t="s">
        <v>387</v>
      </c>
      <c r="AY429" s="10">
        <v>20180</v>
      </c>
      <c r="AZ429" s="173" t="s">
        <v>520</v>
      </c>
      <c r="BA429" s="426" t="str">
        <f t="shared" si="451"/>
        <v>未定</v>
      </c>
      <c r="BB429" s="173" t="str">
        <f t="shared" si="509"/>
        <v>○</v>
      </c>
      <c r="BC429" s="173" t="str">
        <f t="shared" si="475"/>
        <v/>
      </c>
      <c r="BD429" s="173" t="str">
        <f t="shared" si="474"/>
        <v/>
      </c>
      <c r="BE429" s="1"/>
      <c r="BF429" s="173">
        <v>1</v>
      </c>
      <c r="BG429" s="115" t="s">
        <v>578</v>
      </c>
      <c r="BH429" s="173"/>
      <c r="BI429" s="118"/>
      <c r="BJ429" s="61"/>
      <c r="BK429" s="173"/>
      <c r="BL429" s="1"/>
      <c r="BM429" s="105"/>
      <c r="BN429" s="111"/>
      <c r="BO429" s="1"/>
      <c r="BP429" s="1"/>
    </row>
    <row r="430" spans="1:68" s="274" customFormat="1" ht="123.75" customHeight="1" x14ac:dyDescent="0.15">
      <c r="A430" s="379">
        <v>338</v>
      </c>
      <c r="B430" s="226" t="s">
        <v>49</v>
      </c>
      <c r="C430" s="229" t="s">
        <v>799</v>
      </c>
      <c r="D430" s="228" t="s">
        <v>520</v>
      </c>
      <c r="E430" s="59">
        <v>2593.3159999999998</v>
      </c>
      <c r="F430" s="59">
        <v>2593.3159999999998</v>
      </c>
      <c r="G430" s="59">
        <v>2593</v>
      </c>
      <c r="H430" s="175" t="s">
        <v>1066</v>
      </c>
      <c r="I430" s="238" t="s">
        <v>963</v>
      </c>
      <c r="J430" s="241" t="s">
        <v>1130</v>
      </c>
      <c r="K430" s="59">
        <v>206.62</v>
      </c>
      <c r="L430" s="62">
        <v>310.78699999999998</v>
      </c>
      <c r="M430" s="59">
        <f t="shared" si="502"/>
        <v>104.16699999999997</v>
      </c>
      <c r="N430" s="62"/>
      <c r="O430" s="242" t="s">
        <v>960</v>
      </c>
      <c r="P430" s="153" t="s">
        <v>1276</v>
      </c>
      <c r="Q430" s="255"/>
      <c r="R430" s="255" t="s">
        <v>150</v>
      </c>
      <c r="S430" s="256" t="s">
        <v>295</v>
      </c>
      <c r="T430" s="257" t="s">
        <v>98</v>
      </c>
      <c r="U430" s="426">
        <v>346</v>
      </c>
      <c r="V430" s="258" t="s">
        <v>959</v>
      </c>
      <c r="W430" s="261" t="s">
        <v>958</v>
      </c>
      <c r="X430" s="227"/>
      <c r="Y430" s="227" t="s">
        <v>387</v>
      </c>
      <c r="Z430" s="260"/>
      <c r="AA430" s="437"/>
      <c r="AB430" s="435" t="s">
        <v>406</v>
      </c>
      <c r="AC430" s="436"/>
      <c r="AD430" s="435" t="s">
        <v>406</v>
      </c>
      <c r="AE430" s="436"/>
      <c r="AF430" s="437"/>
      <c r="AG430" s="9" t="str">
        <f t="shared" si="490"/>
        <v>スポーツ・青少年局一般会計</v>
      </c>
      <c r="AH430" s="15"/>
      <c r="AI430" s="53" t="str">
        <f t="shared" si="503"/>
        <v>－</v>
      </c>
      <c r="AJ430" s="53" t="str">
        <f t="shared" si="504"/>
        <v>－</v>
      </c>
      <c r="AK430" s="53" t="str">
        <f t="shared" si="505"/>
        <v>－</v>
      </c>
      <c r="AL430" s="81"/>
      <c r="AM430" s="46" t="str">
        <f t="shared" si="506"/>
        <v>－</v>
      </c>
      <c r="AN430" s="81"/>
      <c r="AO430" s="46" t="str">
        <f t="shared" si="507"/>
        <v>-</v>
      </c>
      <c r="AP430" s="46" t="str">
        <f t="shared" si="508"/>
        <v>-</v>
      </c>
      <c r="AQ430" s="46"/>
      <c r="AR430" s="46" t="s">
        <v>407</v>
      </c>
      <c r="AS430" s="46"/>
      <c r="AT430" s="46"/>
      <c r="AU430" s="46"/>
      <c r="AV430" s="46"/>
      <c r="AW430" s="46"/>
      <c r="AX430" s="173" t="s">
        <v>387</v>
      </c>
      <c r="AY430" s="10">
        <v>32964</v>
      </c>
      <c r="AZ430" s="173" t="s">
        <v>520</v>
      </c>
      <c r="BA430" s="426" t="str">
        <f t="shared" si="451"/>
        <v>未定</v>
      </c>
      <c r="BB430" s="173" t="str">
        <f t="shared" si="509"/>
        <v>○</v>
      </c>
      <c r="BC430" s="173" t="str">
        <f t="shared" si="475"/>
        <v/>
      </c>
      <c r="BD430" s="173" t="str">
        <f t="shared" si="474"/>
        <v/>
      </c>
      <c r="BE430" s="1"/>
      <c r="BF430" s="173">
        <v>1</v>
      </c>
      <c r="BG430" s="115" t="s">
        <v>578</v>
      </c>
      <c r="BH430" s="173"/>
      <c r="BI430" s="118"/>
      <c r="BJ430" s="61"/>
      <c r="BK430" s="173"/>
      <c r="BL430" s="3"/>
      <c r="BM430" s="105"/>
      <c r="BN430" s="153"/>
      <c r="BO430" s="3"/>
      <c r="BP430" s="3"/>
    </row>
    <row r="431" spans="1:68" s="274" customFormat="1" ht="91.5" customHeight="1" x14ac:dyDescent="0.15">
      <c r="A431" s="379">
        <v>339</v>
      </c>
      <c r="B431" s="226" t="s">
        <v>50</v>
      </c>
      <c r="C431" s="229" t="s">
        <v>821</v>
      </c>
      <c r="D431" s="228" t="s">
        <v>520</v>
      </c>
      <c r="E431" s="59">
        <v>61.935000000000002</v>
      </c>
      <c r="F431" s="59">
        <v>61.935000000000002</v>
      </c>
      <c r="G431" s="59">
        <v>61.935000000000002</v>
      </c>
      <c r="H431" s="175" t="s">
        <v>1067</v>
      </c>
      <c r="I431" s="238" t="s">
        <v>963</v>
      </c>
      <c r="J431" s="241" t="s">
        <v>1130</v>
      </c>
      <c r="K431" s="59">
        <v>61.935000000000002</v>
      </c>
      <c r="L431" s="62">
        <v>61.935000000000002</v>
      </c>
      <c r="M431" s="59">
        <f t="shared" si="502"/>
        <v>0</v>
      </c>
      <c r="N431" s="62"/>
      <c r="O431" s="242" t="s">
        <v>960</v>
      </c>
      <c r="P431" s="405" t="s">
        <v>1274</v>
      </c>
      <c r="Q431" s="255"/>
      <c r="R431" s="255" t="s">
        <v>150</v>
      </c>
      <c r="S431" s="256" t="s">
        <v>295</v>
      </c>
      <c r="T431" s="257" t="s">
        <v>98</v>
      </c>
      <c r="U431" s="426">
        <v>347</v>
      </c>
      <c r="V431" s="258" t="s">
        <v>407</v>
      </c>
      <c r="W431" s="261" t="s">
        <v>958</v>
      </c>
      <c r="X431" s="227"/>
      <c r="Y431" s="227" t="s">
        <v>387</v>
      </c>
      <c r="Z431" s="260"/>
      <c r="AA431" s="437"/>
      <c r="AB431" s="435" t="s">
        <v>406</v>
      </c>
      <c r="AC431" s="436"/>
      <c r="AD431" s="435" t="s">
        <v>406</v>
      </c>
      <c r="AE431" s="436"/>
      <c r="AF431" s="437"/>
      <c r="AG431" s="9" t="str">
        <f t="shared" si="490"/>
        <v>スポーツ・青少年局一般会計</v>
      </c>
      <c r="AH431" s="15"/>
      <c r="AI431" s="53" t="str">
        <f t="shared" si="503"/>
        <v>－</v>
      </c>
      <c r="AJ431" s="53" t="str">
        <f t="shared" si="504"/>
        <v>－</v>
      </c>
      <c r="AK431" s="53" t="str">
        <f t="shared" si="505"/>
        <v>－</v>
      </c>
      <c r="AL431" s="81"/>
      <c r="AM431" s="46" t="str">
        <f t="shared" si="506"/>
        <v>－</v>
      </c>
      <c r="AN431" s="81"/>
      <c r="AO431" s="46" t="str">
        <f t="shared" si="507"/>
        <v>-</v>
      </c>
      <c r="AP431" s="46" t="str">
        <f t="shared" si="508"/>
        <v>-</v>
      </c>
      <c r="AQ431" s="46"/>
      <c r="AR431" s="46" t="s">
        <v>407</v>
      </c>
      <c r="AS431" s="46"/>
      <c r="AT431" s="46"/>
      <c r="AU431" s="46"/>
      <c r="AV431" s="46"/>
      <c r="AW431" s="46"/>
      <c r="AX431" s="173" t="s">
        <v>387</v>
      </c>
      <c r="AY431" s="10">
        <v>23833</v>
      </c>
      <c r="AZ431" s="173" t="s">
        <v>520</v>
      </c>
      <c r="BA431" s="426" t="str">
        <f t="shared" si="451"/>
        <v>未定</v>
      </c>
      <c r="BB431" s="173" t="str">
        <f t="shared" si="509"/>
        <v>○</v>
      </c>
      <c r="BC431" s="173" t="str">
        <f t="shared" si="475"/>
        <v/>
      </c>
      <c r="BD431" s="173" t="str">
        <f t="shared" si="474"/>
        <v/>
      </c>
      <c r="BE431" s="1"/>
      <c r="BF431" s="173">
        <v>1</v>
      </c>
      <c r="BG431" s="115" t="s">
        <v>578</v>
      </c>
      <c r="BH431" s="173"/>
      <c r="BI431" s="118"/>
      <c r="BJ431" s="61"/>
      <c r="BK431" s="173"/>
      <c r="BL431" s="3"/>
      <c r="BM431" s="105"/>
      <c r="BN431" s="111"/>
      <c r="BO431" s="3"/>
      <c r="BP431" s="3"/>
    </row>
    <row r="432" spans="1:68" s="274" customFormat="1" ht="139.5" customHeight="1" x14ac:dyDescent="0.15">
      <c r="A432" s="379">
        <v>340</v>
      </c>
      <c r="B432" s="226" t="s">
        <v>51</v>
      </c>
      <c r="C432" s="229" t="s">
        <v>795</v>
      </c>
      <c r="D432" s="228" t="s">
        <v>520</v>
      </c>
      <c r="E432" s="59">
        <v>5274.8040000000001</v>
      </c>
      <c r="F432" s="59">
        <v>5274.8040000000001</v>
      </c>
      <c r="G432" s="59">
        <v>5274.8</v>
      </c>
      <c r="H432" s="175" t="s">
        <v>1603</v>
      </c>
      <c r="I432" s="238" t="s">
        <v>963</v>
      </c>
      <c r="J432" s="241" t="s">
        <v>1605</v>
      </c>
      <c r="K432" s="59">
        <v>13003.075999999999</v>
      </c>
      <c r="L432" s="59">
        <v>16334.52</v>
      </c>
      <c r="M432" s="59">
        <f t="shared" si="502"/>
        <v>3331.4440000000013</v>
      </c>
      <c r="N432" s="59">
        <v>-99.751999999999995</v>
      </c>
      <c r="O432" s="242" t="s">
        <v>961</v>
      </c>
      <c r="P432" s="153" t="s">
        <v>1278</v>
      </c>
      <c r="Q432" s="255" t="s">
        <v>1604</v>
      </c>
      <c r="R432" s="255" t="s">
        <v>150</v>
      </c>
      <c r="S432" s="256" t="s">
        <v>295</v>
      </c>
      <c r="T432" s="257" t="s">
        <v>288</v>
      </c>
      <c r="U432" s="426">
        <v>348</v>
      </c>
      <c r="V432" s="258" t="s">
        <v>407</v>
      </c>
      <c r="W432" s="261" t="s">
        <v>594</v>
      </c>
      <c r="X432" s="227"/>
      <c r="Y432" s="227"/>
      <c r="Z432" s="260"/>
      <c r="AA432" s="437"/>
      <c r="AB432" s="435" t="s">
        <v>406</v>
      </c>
      <c r="AC432" s="436"/>
      <c r="AD432" s="435" t="s">
        <v>406</v>
      </c>
      <c r="AE432" s="436"/>
      <c r="AF432" s="437"/>
      <c r="AG432" s="9" t="str">
        <f t="shared" si="490"/>
        <v>スポーツ・青少年局一般会計</v>
      </c>
      <c r="AH432" s="15"/>
      <c r="AI432" s="53" t="str">
        <f t="shared" si="503"/>
        <v>○</v>
      </c>
      <c r="AJ432" s="53" t="str">
        <f t="shared" si="504"/>
        <v>－</v>
      </c>
      <c r="AK432" s="53" t="str">
        <f t="shared" si="505"/>
        <v>－</v>
      </c>
      <c r="AL432" s="81"/>
      <c r="AM432" s="46" t="str">
        <f t="shared" si="506"/>
        <v>－</v>
      </c>
      <c r="AN432" s="81"/>
      <c r="AO432" s="46" t="str">
        <f t="shared" si="507"/>
        <v>-</v>
      </c>
      <c r="AP432" s="46" t="str">
        <f t="shared" si="508"/>
        <v>-</v>
      </c>
      <c r="AQ432" s="46"/>
      <c r="AR432" s="46" t="s">
        <v>407</v>
      </c>
      <c r="AS432" s="46" t="s">
        <v>407</v>
      </c>
      <c r="AT432" s="46"/>
      <c r="AU432" s="46"/>
      <c r="AV432" s="46"/>
      <c r="AW432" s="46"/>
      <c r="AX432" s="173" t="s">
        <v>387</v>
      </c>
      <c r="AY432" s="10">
        <v>37712</v>
      </c>
      <c r="AZ432" s="173" t="s">
        <v>520</v>
      </c>
      <c r="BA432" s="426" t="str">
        <f t="shared" si="451"/>
        <v>未定</v>
      </c>
      <c r="BB432" s="173" t="str">
        <f t="shared" si="509"/>
        <v>○</v>
      </c>
      <c r="BC432" s="173" t="str">
        <f t="shared" si="475"/>
        <v/>
      </c>
      <c r="BD432" s="173" t="str">
        <f t="shared" si="474"/>
        <v/>
      </c>
      <c r="BE432" s="1"/>
      <c r="BF432" s="173">
        <v>1</v>
      </c>
      <c r="BG432" s="115" t="s">
        <v>578</v>
      </c>
      <c r="BH432" s="173"/>
      <c r="BI432" s="118"/>
      <c r="BJ432" s="61"/>
      <c r="BK432" s="173"/>
      <c r="BL432" s="3"/>
      <c r="BM432" s="105"/>
      <c r="BN432" s="153"/>
      <c r="BO432" s="3"/>
      <c r="BP432" s="3"/>
    </row>
    <row r="433" spans="1:68" s="274" customFormat="1" ht="119.25" customHeight="1" x14ac:dyDescent="0.15">
      <c r="A433" s="379">
        <v>341</v>
      </c>
      <c r="B433" s="226" t="s">
        <v>589</v>
      </c>
      <c r="C433" s="229" t="s">
        <v>795</v>
      </c>
      <c r="D433" s="228" t="s">
        <v>520</v>
      </c>
      <c r="E433" s="59">
        <v>1228.8330000000001</v>
      </c>
      <c r="F433" s="59">
        <v>1489.3</v>
      </c>
      <c r="G433" s="59">
        <v>1344.3</v>
      </c>
      <c r="H433" s="175" t="s">
        <v>1068</v>
      </c>
      <c r="I433" s="238" t="s">
        <v>963</v>
      </c>
      <c r="J433" s="241" t="s">
        <v>1109</v>
      </c>
      <c r="K433" s="59">
        <v>92.456999999999994</v>
      </c>
      <c r="L433" s="62">
        <v>698.375</v>
      </c>
      <c r="M433" s="59">
        <f t="shared" ref="M433" si="510">L433-K433</f>
        <v>605.91800000000001</v>
      </c>
      <c r="N433" s="62"/>
      <c r="O433" s="242" t="s">
        <v>960</v>
      </c>
      <c r="P433" s="153" t="s">
        <v>1086</v>
      </c>
      <c r="Q433" s="255"/>
      <c r="R433" s="255" t="s">
        <v>150</v>
      </c>
      <c r="S433" s="256" t="s">
        <v>295</v>
      </c>
      <c r="T433" s="257" t="s">
        <v>486</v>
      </c>
      <c r="U433" s="426">
        <v>349</v>
      </c>
      <c r="V433" s="258" t="s">
        <v>959</v>
      </c>
      <c r="W433" s="261" t="s">
        <v>958</v>
      </c>
      <c r="X433" s="227"/>
      <c r="Y433" s="227" t="s">
        <v>387</v>
      </c>
      <c r="Z433" s="260"/>
      <c r="AA433" s="437"/>
      <c r="AB433" s="435" t="s">
        <v>406</v>
      </c>
      <c r="AC433" s="436"/>
      <c r="AD433" s="435" t="s">
        <v>406</v>
      </c>
      <c r="AE433" s="436"/>
      <c r="AF433" s="437"/>
      <c r="AG433" s="9" t="str">
        <f t="shared" si="490"/>
        <v>スポーツ・青少年局一般会計</v>
      </c>
      <c r="AH433" s="9" t="s">
        <v>719</v>
      </c>
      <c r="AI433" s="53" t="str">
        <f t="shared" ref="AI433" si="511">IF(OR(AJ433="○",AS433="○"),"○","－")</f>
        <v>－</v>
      </c>
      <c r="AJ433" s="53" t="str">
        <f t="shared" ref="AJ433" si="512">IF(OR(AO433="○",AP433="○",AQ433="○",AT433="○",AV433="○"),"○","－")</f>
        <v>－</v>
      </c>
      <c r="AK433" s="53" t="str">
        <f t="shared" ref="AK433" si="513">IF(OR(AO433="○",AP433="○",AQ433="○"),"○","－")</f>
        <v>－</v>
      </c>
      <c r="AL433" s="81"/>
      <c r="AM433" s="46" t="str">
        <f t="shared" ref="AM433" si="514">IF(AB433="○","○","－")</f>
        <v>－</v>
      </c>
      <c r="AN433" s="81"/>
      <c r="AO433" s="46" t="str">
        <f t="shared" si="507"/>
        <v>-</v>
      </c>
      <c r="AP433" s="46" t="str">
        <f t="shared" si="508"/>
        <v>-</v>
      </c>
      <c r="AQ433" s="46"/>
      <c r="AR433" s="46" t="s">
        <v>407</v>
      </c>
      <c r="AS433" s="46"/>
      <c r="AT433" s="46"/>
      <c r="AU433" s="46"/>
      <c r="AV433" s="46"/>
      <c r="AW433" s="46"/>
      <c r="AX433" s="173" t="s">
        <v>387</v>
      </c>
      <c r="AY433" s="10">
        <v>37712</v>
      </c>
      <c r="AZ433" s="173" t="s">
        <v>520</v>
      </c>
      <c r="BA433" s="426" t="str">
        <f t="shared" ref="BA433" si="515">IF(AZ433="未定","未定",YEARFRAC(AY433,AZ433,3))</f>
        <v>未定</v>
      </c>
      <c r="BB433" s="173" t="str">
        <f t="shared" si="509"/>
        <v>○</v>
      </c>
      <c r="BC433" s="173" t="str">
        <f t="shared" ref="BC433" si="516">IF(AND(AZ433="未定",AB433="○"),"○","")</f>
        <v/>
      </c>
      <c r="BD433" s="173" t="str">
        <f t="shared" si="474"/>
        <v/>
      </c>
      <c r="BE433" s="1"/>
      <c r="BF433" s="173">
        <v>1</v>
      </c>
      <c r="BG433" s="115" t="s">
        <v>578</v>
      </c>
      <c r="BH433" s="173"/>
      <c r="BI433" s="118"/>
      <c r="BJ433" s="61"/>
      <c r="BK433" s="173"/>
      <c r="BL433" s="3"/>
      <c r="BM433" s="105"/>
      <c r="BN433" s="153"/>
      <c r="BO433" s="3"/>
      <c r="BP433" s="3"/>
    </row>
    <row r="434" spans="1:68" s="274" customFormat="1" ht="119.25" customHeight="1" x14ac:dyDescent="0.15">
      <c r="A434" s="379">
        <v>342</v>
      </c>
      <c r="B434" s="226" t="s">
        <v>687</v>
      </c>
      <c r="C434" s="229" t="s">
        <v>793</v>
      </c>
      <c r="D434" s="228" t="s">
        <v>957</v>
      </c>
      <c r="E434" s="59">
        <v>12471.975</v>
      </c>
      <c r="F434" s="59">
        <v>12471.975</v>
      </c>
      <c r="G434" s="59">
        <v>12471.975</v>
      </c>
      <c r="H434" s="175" t="s">
        <v>1069</v>
      </c>
      <c r="I434" s="238" t="s">
        <v>965</v>
      </c>
      <c r="J434" s="241" t="s">
        <v>1130</v>
      </c>
      <c r="K434" s="59">
        <v>0</v>
      </c>
      <c r="L434" s="59">
        <v>0</v>
      </c>
      <c r="M434" s="59">
        <f t="shared" si="502"/>
        <v>0</v>
      </c>
      <c r="N434" s="62"/>
      <c r="O434" s="242" t="s">
        <v>960</v>
      </c>
      <c r="P434" s="153" t="s">
        <v>1279</v>
      </c>
      <c r="Q434" s="255"/>
      <c r="R434" s="255" t="s">
        <v>150</v>
      </c>
      <c r="S434" s="256" t="s">
        <v>295</v>
      </c>
      <c r="T434" s="257" t="s">
        <v>686</v>
      </c>
      <c r="U434" s="413" t="s">
        <v>730</v>
      </c>
      <c r="V434" s="258" t="s">
        <v>407</v>
      </c>
      <c r="W434" s="261" t="s">
        <v>409</v>
      </c>
      <c r="X434" s="227"/>
      <c r="Y434" s="227"/>
      <c r="Z434" s="260"/>
      <c r="AA434" s="437"/>
      <c r="AB434" s="435" t="s">
        <v>406</v>
      </c>
      <c r="AC434" s="436"/>
      <c r="AD434" s="435" t="s">
        <v>406</v>
      </c>
      <c r="AE434" s="436"/>
      <c r="AF434" s="437"/>
      <c r="AG434" s="9" t="str">
        <f t="shared" si="490"/>
        <v>スポーツ・青少年局一般会計</v>
      </c>
      <c r="AH434" s="15"/>
      <c r="AI434" s="53" t="str">
        <f t="shared" si="503"/>
        <v>○</v>
      </c>
      <c r="AJ434" s="53" t="str">
        <f t="shared" si="504"/>
        <v>○</v>
      </c>
      <c r="AK434" s="53" t="str">
        <f t="shared" si="505"/>
        <v>○</v>
      </c>
      <c r="AL434" s="81"/>
      <c r="AM434" s="46" t="str">
        <f>IF(AB434="○","○","－")</f>
        <v>－</v>
      </c>
      <c r="AN434" s="81"/>
      <c r="AO434" s="46" t="str">
        <f t="shared" si="507"/>
        <v>○</v>
      </c>
      <c r="AP434" s="46" t="str">
        <f t="shared" si="508"/>
        <v>-</v>
      </c>
      <c r="AQ434" s="46"/>
      <c r="AR434" s="46" t="s">
        <v>407</v>
      </c>
      <c r="AS434" s="46" t="s">
        <v>407</v>
      </c>
      <c r="AT434" s="46"/>
      <c r="AU434" s="46"/>
      <c r="AV434" s="46"/>
      <c r="AW434" s="46"/>
      <c r="AX434" s="173"/>
      <c r="AY434" s="10">
        <v>41730</v>
      </c>
      <c r="AZ434" s="173" t="s">
        <v>520</v>
      </c>
      <c r="BA434" s="426" t="str">
        <f t="shared" si="451"/>
        <v>未定</v>
      </c>
      <c r="BB434" s="173" t="str">
        <f t="shared" si="509"/>
        <v>○</v>
      </c>
      <c r="BC434" s="173" t="str">
        <f t="shared" si="475"/>
        <v/>
      </c>
      <c r="BD434" s="173" t="str">
        <f t="shared" si="474"/>
        <v/>
      </c>
      <c r="BE434" s="1"/>
      <c r="BF434" s="173">
        <v>1</v>
      </c>
      <c r="BG434" s="115" t="s">
        <v>578</v>
      </c>
      <c r="BH434" s="173"/>
      <c r="BI434" s="118"/>
      <c r="BJ434" s="61"/>
      <c r="BK434" s="173"/>
      <c r="BL434" s="3"/>
      <c r="BM434" s="105"/>
      <c r="BN434" s="153"/>
      <c r="BO434" s="3"/>
      <c r="BP434" s="3"/>
    </row>
    <row r="435" spans="1:68" s="274" customFormat="1" ht="54" customHeight="1" x14ac:dyDescent="0.15">
      <c r="A435" s="379">
        <v>343</v>
      </c>
      <c r="B435" s="226" t="s">
        <v>774</v>
      </c>
      <c r="C435" s="229" t="s">
        <v>792</v>
      </c>
      <c r="D435" s="228" t="s">
        <v>520</v>
      </c>
      <c r="E435" s="59">
        <v>14.672000000000001</v>
      </c>
      <c r="F435" s="59">
        <v>15.2</v>
      </c>
      <c r="G435" s="59">
        <v>15.2</v>
      </c>
      <c r="H435" s="59" t="s">
        <v>1083</v>
      </c>
      <c r="I435" s="238" t="s">
        <v>963</v>
      </c>
      <c r="J435" s="241" t="s">
        <v>1295</v>
      </c>
      <c r="K435" s="59">
        <v>33.683999999999997</v>
      </c>
      <c r="L435" s="62">
        <v>45</v>
      </c>
      <c r="M435" s="59">
        <f t="shared" ref="M435:M442" si="517">L435-K435</f>
        <v>11.316000000000003</v>
      </c>
      <c r="N435" s="62">
        <v>-10.882</v>
      </c>
      <c r="O435" s="242" t="s">
        <v>961</v>
      </c>
      <c r="P435" s="153" t="s">
        <v>1296</v>
      </c>
      <c r="Q435" s="255"/>
      <c r="R435" s="255" t="s">
        <v>55</v>
      </c>
      <c r="S435" s="256" t="s">
        <v>295</v>
      </c>
      <c r="T435" s="257" t="s">
        <v>187</v>
      </c>
      <c r="U435" s="426">
        <v>351</v>
      </c>
      <c r="V435" s="258" t="str">
        <f t="shared" ref="V435" si="518">IF(AI435="○","○","")</f>
        <v/>
      </c>
      <c r="W435" s="261" t="s">
        <v>603</v>
      </c>
      <c r="X435" s="227"/>
      <c r="Y435" s="227"/>
      <c r="Z435" s="260"/>
      <c r="AA435" s="437"/>
      <c r="AB435" s="435" t="s">
        <v>407</v>
      </c>
      <c r="AC435" s="436" t="s">
        <v>409</v>
      </c>
      <c r="AD435" s="435"/>
      <c r="AE435" s="436"/>
      <c r="AF435" s="437"/>
      <c r="AG435" s="9" t="str">
        <f t="shared" si="490"/>
        <v>スポーツ・青少年局一般会計</v>
      </c>
      <c r="AH435" s="15"/>
      <c r="AI435" s="53" t="str">
        <f t="shared" ref="AI435:AI442" si="519">IF(OR(AJ435="○",AS435="○"),"○","－")</f>
        <v>－</v>
      </c>
      <c r="AJ435" s="53" t="str">
        <f t="shared" ref="AJ435:AJ442" si="520">IF(OR(AO435="○",AP435="○",AQ435="○",AT435="○",AV435="○"),"○","－")</f>
        <v>－</v>
      </c>
      <c r="AK435" s="53" t="str">
        <f t="shared" ref="AK435:AK442" si="521">IF(OR(AO435="○",AP435="○",AQ435="○"),"○","－")</f>
        <v>－</v>
      </c>
      <c r="AL435" s="81"/>
      <c r="AM435" s="46" t="str">
        <f t="shared" ref="AM435:AM438" si="522">IF(AB435="○","○","－")</f>
        <v>○</v>
      </c>
      <c r="AN435" s="81"/>
      <c r="AO435" s="46" t="str">
        <f t="shared" si="507"/>
        <v>-</v>
      </c>
      <c r="AP435" s="46" t="str">
        <f t="shared" si="508"/>
        <v>-</v>
      </c>
      <c r="AQ435" s="46"/>
      <c r="AR435" s="46" t="s">
        <v>407</v>
      </c>
      <c r="AS435" s="46"/>
      <c r="AT435" s="46"/>
      <c r="AU435" s="46"/>
      <c r="AV435" s="46"/>
      <c r="AW435" s="46"/>
      <c r="AX435" s="173"/>
      <c r="AY435" s="10">
        <v>41000</v>
      </c>
      <c r="AZ435" s="173" t="s">
        <v>520</v>
      </c>
      <c r="BA435" s="426" t="str">
        <f t="shared" ref="BA435:BA442" si="523">IF(AZ435="未定","未定",YEARFRAC(AY435,AZ435,3))</f>
        <v>未定</v>
      </c>
      <c r="BB435" s="173" t="str">
        <f t="shared" si="509"/>
        <v>○</v>
      </c>
      <c r="BC435" s="173" t="str">
        <f t="shared" ref="BC435:BC442" si="524">IF(AND(AZ435="未定",AB435="○"),"○","")</f>
        <v>○</v>
      </c>
      <c r="BD435" s="173" t="str">
        <f t="shared" si="474"/>
        <v/>
      </c>
      <c r="BE435" s="1"/>
      <c r="BF435" s="173">
        <v>1</v>
      </c>
      <c r="BG435" s="115" t="s">
        <v>578</v>
      </c>
      <c r="BH435" s="173"/>
      <c r="BI435" s="118"/>
      <c r="BJ435" s="61"/>
      <c r="BK435" s="173"/>
      <c r="BL435" s="1"/>
      <c r="BM435" s="105"/>
      <c r="BN435" s="153"/>
      <c r="BO435" s="1"/>
      <c r="BP435" s="1"/>
    </row>
    <row r="436" spans="1:68" s="274" customFormat="1" ht="54" customHeight="1" x14ac:dyDescent="0.15">
      <c r="A436" s="379">
        <v>344</v>
      </c>
      <c r="B436" s="226" t="s">
        <v>748</v>
      </c>
      <c r="C436" s="229" t="s">
        <v>787</v>
      </c>
      <c r="D436" s="228" t="s">
        <v>520</v>
      </c>
      <c r="E436" s="59">
        <v>412.73599999999999</v>
      </c>
      <c r="F436" s="59">
        <v>412.73599999999999</v>
      </c>
      <c r="G436" s="59">
        <v>365.1</v>
      </c>
      <c r="H436" s="59" t="s">
        <v>1083</v>
      </c>
      <c r="I436" s="238" t="s">
        <v>963</v>
      </c>
      <c r="J436" s="241" t="s">
        <v>1127</v>
      </c>
      <c r="K436" s="59">
        <f>377.993+0.142</f>
        <v>378.13499999999999</v>
      </c>
      <c r="L436" s="62">
        <v>450</v>
      </c>
      <c r="M436" s="59">
        <f t="shared" si="517"/>
        <v>71.865000000000009</v>
      </c>
      <c r="N436" s="62"/>
      <c r="O436" s="242" t="s">
        <v>960</v>
      </c>
      <c r="P436" s="153" t="s">
        <v>1297</v>
      </c>
      <c r="Q436" s="255"/>
      <c r="R436" s="255" t="s">
        <v>55</v>
      </c>
      <c r="S436" s="256" t="s">
        <v>295</v>
      </c>
      <c r="T436" s="257" t="s">
        <v>20</v>
      </c>
      <c r="U436" s="413">
        <v>352</v>
      </c>
      <c r="V436" s="258"/>
      <c r="W436" s="261" t="s">
        <v>693</v>
      </c>
      <c r="X436" s="227"/>
      <c r="Y436" s="227"/>
      <c r="Z436" s="260"/>
      <c r="AA436" s="437"/>
      <c r="AB436" s="435"/>
      <c r="AC436" s="436"/>
      <c r="AD436" s="435" t="s">
        <v>407</v>
      </c>
      <c r="AE436" s="436" t="s">
        <v>409</v>
      </c>
      <c r="AF436" s="437"/>
      <c r="AG436" s="9" t="str">
        <f t="shared" si="490"/>
        <v>スポーツ・青少年局一般会計</v>
      </c>
      <c r="AH436" s="15"/>
      <c r="AI436" s="53" t="str">
        <f t="shared" si="519"/>
        <v>－</v>
      </c>
      <c r="AJ436" s="53" t="str">
        <f t="shared" si="520"/>
        <v>－</v>
      </c>
      <c r="AK436" s="53" t="str">
        <f t="shared" si="521"/>
        <v>－</v>
      </c>
      <c r="AL436" s="81"/>
      <c r="AM436" s="46" t="str">
        <f t="shared" si="522"/>
        <v>－</v>
      </c>
      <c r="AN436" s="81"/>
      <c r="AO436" s="46" t="str">
        <f t="shared" si="507"/>
        <v>-</v>
      </c>
      <c r="AP436" s="46" t="str">
        <f t="shared" si="508"/>
        <v>-</v>
      </c>
      <c r="AQ436" s="46"/>
      <c r="AR436" s="46" t="s">
        <v>407</v>
      </c>
      <c r="AS436" s="46"/>
      <c r="AT436" s="46"/>
      <c r="AU436" s="46"/>
      <c r="AV436" s="46"/>
      <c r="AW436" s="46"/>
      <c r="AX436" s="173"/>
      <c r="AY436" s="10">
        <v>41365</v>
      </c>
      <c r="AZ436" s="173" t="s">
        <v>520</v>
      </c>
      <c r="BA436" s="426" t="str">
        <f t="shared" si="523"/>
        <v>未定</v>
      </c>
      <c r="BB436" s="173" t="str">
        <f t="shared" si="509"/>
        <v>○</v>
      </c>
      <c r="BC436" s="173" t="str">
        <f t="shared" si="524"/>
        <v/>
      </c>
      <c r="BD436" s="173" t="str">
        <f t="shared" si="474"/>
        <v>○</v>
      </c>
      <c r="BE436" s="1"/>
      <c r="BF436" s="173">
        <v>1</v>
      </c>
      <c r="BG436" s="115" t="s">
        <v>578</v>
      </c>
      <c r="BH436" s="173"/>
      <c r="BI436" s="118"/>
      <c r="BJ436" s="61"/>
      <c r="BK436" s="173"/>
      <c r="BL436" s="1"/>
      <c r="BM436" s="105"/>
      <c r="BN436" s="153"/>
      <c r="BO436" s="1"/>
      <c r="BP436" s="1"/>
    </row>
    <row r="437" spans="1:68" s="274" customFormat="1" ht="54" customHeight="1" x14ac:dyDescent="0.15">
      <c r="A437" s="379">
        <v>345</v>
      </c>
      <c r="B437" s="226" t="s">
        <v>24</v>
      </c>
      <c r="C437" s="229" t="s">
        <v>787</v>
      </c>
      <c r="D437" s="228" t="s">
        <v>520</v>
      </c>
      <c r="E437" s="59">
        <v>21.736000000000001</v>
      </c>
      <c r="F437" s="59">
        <v>21.736000000000001</v>
      </c>
      <c r="G437" s="59">
        <v>2.2999999999999998</v>
      </c>
      <c r="H437" s="59" t="s">
        <v>1083</v>
      </c>
      <c r="I437" s="238" t="s">
        <v>965</v>
      </c>
      <c r="J437" s="241" t="s">
        <v>1283</v>
      </c>
      <c r="K437" s="59">
        <f>17.893+0.107</f>
        <v>18</v>
      </c>
      <c r="L437" s="62">
        <v>14.516999999999999</v>
      </c>
      <c r="M437" s="59">
        <f t="shared" si="517"/>
        <v>-3.4830000000000005</v>
      </c>
      <c r="N437" s="62">
        <v>-8.2420000000000009</v>
      </c>
      <c r="O437" s="242" t="s">
        <v>961</v>
      </c>
      <c r="P437" s="153" t="s">
        <v>1298</v>
      </c>
      <c r="Q437" s="255"/>
      <c r="R437" s="255" t="s">
        <v>55</v>
      </c>
      <c r="S437" s="256" t="s">
        <v>295</v>
      </c>
      <c r="T437" s="257" t="s">
        <v>20</v>
      </c>
      <c r="U437" s="413">
        <v>353</v>
      </c>
      <c r="V437" s="258"/>
      <c r="W437" s="261" t="s">
        <v>693</v>
      </c>
      <c r="X437" s="227"/>
      <c r="Y437" s="227"/>
      <c r="Z437" s="260"/>
      <c r="AA437" s="437"/>
      <c r="AB437" s="435"/>
      <c r="AC437" s="436"/>
      <c r="AD437" s="435" t="s">
        <v>407</v>
      </c>
      <c r="AE437" s="436" t="s">
        <v>409</v>
      </c>
      <c r="AF437" s="437"/>
      <c r="AG437" s="9" t="str">
        <f t="shared" si="490"/>
        <v>スポーツ・青少年局一般会計</v>
      </c>
      <c r="AH437" s="15"/>
      <c r="AI437" s="53" t="str">
        <f t="shared" si="519"/>
        <v>－</v>
      </c>
      <c r="AJ437" s="53" t="str">
        <f t="shared" si="520"/>
        <v>－</v>
      </c>
      <c r="AK437" s="53" t="str">
        <f t="shared" si="521"/>
        <v>－</v>
      </c>
      <c r="AL437" s="81"/>
      <c r="AM437" s="46" t="str">
        <f t="shared" si="522"/>
        <v>－</v>
      </c>
      <c r="AN437" s="81"/>
      <c r="AO437" s="46" t="str">
        <f t="shared" si="507"/>
        <v>-</v>
      </c>
      <c r="AP437" s="46" t="str">
        <f t="shared" si="508"/>
        <v>-</v>
      </c>
      <c r="AQ437" s="46"/>
      <c r="AR437" s="46" t="s">
        <v>407</v>
      </c>
      <c r="AS437" s="46"/>
      <c r="AT437" s="46"/>
      <c r="AU437" s="46"/>
      <c r="AV437" s="46"/>
      <c r="AW437" s="46"/>
      <c r="AX437" s="173"/>
      <c r="AY437" s="10">
        <v>41365</v>
      </c>
      <c r="AZ437" s="173" t="s">
        <v>520</v>
      </c>
      <c r="BA437" s="426" t="str">
        <f t="shared" si="523"/>
        <v>未定</v>
      </c>
      <c r="BB437" s="173" t="str">
        <f t="shared" si="509"/>
        <v>○</v>
      </c>
      <c r="BC437" s="173" t="str">
        <f t="shared" si="524"/>
        <v/>
      </c>
      <c r="BD437" s="173" t="str">
        <f t="shared" si="474"/>
        <v>○</v>
      </c>
      <c r="BE437" s="1"/>
      <c r="BF437" s="173">
        <v>1</v>
      </c>
      <c r="BG437" s="115" t="s">
        <v>578</v>
      </c>
      <c r="BH437" s="173"/>
      <c r="BI437" s="118"/>
      <c r="BJ437" s="61"/>
      <c r="BK437" s="173"/>
      <c r="BL437" s="3"/>
      <c r="BM437" s="105"/>
      <c r="BN437" s="153"/>
      <c r="BO437" s="3"/>
      <c r="BP437" s="3"/>
    </row>
    <row r="438" spans="1:68" s="274" customFormat="1" ht="54" customHeight="1" x14ac:dyDescent="0.15">
      <c r="A438" s="379">
        <v>346</v>
      </c>
      <c r="B438" s="226" t="s">
        <v>412</v>
      </c>
      <c r="C438" s="229" t="s">
        <v>787</v>
      </c>
      <c r="D438" s="228" t="s">
        <v>520</v>
      </c>
      <c r="E438" s="59">
        <v>15.722</v>
      </c>
      <c r="F438" s="59">
        <v>16.8</v>
      </c>
      <c r="G438" s="59">
        <v>16.8</v>
      </c>
      <c r="H438" s="59" t="s">
        <v>1083</v>
      </c>
      <c r="I438" s="238" t="s">
        <v>963</v>
      </c>
      <c r="J438" s="241" t="s">
        <v>1295</v>
      </c>
      <c r="K438" s="59">
        <v>15.722</v>
      </c>
      <c r="L438" s="62">
        <v>10</v>
      </c>
      <c r="M438" s="59">
        <f t="shared" si="517"/>
        <v>-5.7219999999999995</v>
      </c>
      <c r="N438" s="62">
        <v>-5.09</v>
      </c>
      <c r="O438" s="242" t="s">
        <v>961</v>
      </c>
      <c r="P438" s="153" t="s">
        <v>1208</v>
      </c>
      <c r="Q438" s="255"/>
      <c r="R438" s="255" t="s">
        <v>55</v>
      </c>
      <c r="S438" s="256" t="s">
        <v>295</v>
      </c>
      <c r="T438" s="257" t="s">
        <v>20</v>
      </c>
      <c r="U438" s="413">
        <v>354</v>
      </c>
      <c r="V438" s="258"/>
      <c r="W438" s="261" t="s">
        <v>693</v>
      </c>
      <c r="X438" s="227"/>
      <c r="Y438" s="227"/>
      <c r="Z438" s="260"/>
      <c r="AA438" s="437"/>
      <c r="AB438" s="435"/>
      <c r="AC438" s="436"/>
      <c r="AD438" s="435" t="s">
        <v>407</v>
      </c>
      <c r="AE438" s="436" t="s">
        <v>409</v>
      </c>
      <c r="AF438" s="437"/>
      <c r="AG438" s="9" t="str">
        <f t="shared" si="490"/>
        <v>スポーツ・青少年局一般会計</v>
      </c>
      <c r="AH438" s="15"/>
      <c r="AI438" s="53" t="str">
        <f t="shared" si="519"/>
        <v>－</v>
      </c>
      <c r="AJ438" s="53" t="str">
        <f t="shared" si="520"/>
        <v>－</v>
      </c>
      <c r="AK438" s="53" t="str">
        <f t="shared" si="521"/>
        <v>－</v>
      </c>
      <c r="AL438" s="81"/>
      <c r="AM438" s="46" t="str">
        <f t="shared" si="522"/>
        <v>－</v>
      </c>
      <c r="AN438" s="81"/>
      <c r="AO438" s="46" t="str">
        <f t="shared" si="507"/>
        <v>-</v>
      </c>
      <c r="AP438" s="46" t="str">
        <f t="shared" si="508"/>
        <v>-</v>
      </c>
      <c r="AQ438" s="46"/>
      <c r="AR438" s="46" t="s">
        <v>407</v>
      </c>
      <c r="AS438" s="46"/>
      <c r="AT438" s="46"/>
      <c r="AU438" s="46"/>
      <c r="AV438" s="46"/>
      <c r="AW438" s="46"/>
      <c r="AX438" s="173"/>
      <c r="AY438" s="10">
        <v>41365</v>
      </c>
      <c r="AZ438" s="173" t="s">
        <v>520</v>
      </c>
      <c r="BA438" s="426" t="str">
        <f t="shared" si="523"/>
        <v>未定</v>
      </c>
      <c r="BB438" s="173" t="str">
        <f t="shared" si="509"/>
        <v>○</v>
      </c>
      <c r="BC438" s="173" t="str">
        <f t="shared" si="524"/>
        <v/>
      </c>
      <c r="BD438" s="173" t="str">
        <f t="shared" si="474"/>
        <v>○</v>
      </c>
      <c r="BE438" s="1"/>
      <c r="BF438" s="173">
        <v>1</v>
      </c>
      <c r="BG438" s="115" t="s">
        <v>578</v>
      </c>
      <c r="BH438" s="173"/>
      <c r="BI438" s="118"/>
      <c r="BJ438" s="61"/>
      <c r="BK438" s="173"/>
      <c r="BL438" s="3"/>
      <c r="BM438" s="105"/>
      <c r="BN438" s="153"/>
      <c r="BO438" s="3"/>
      <c r="BP438" s="3"/>
    </row>
    <row r="439" spans="1:68" s="274" customFormat="1" ht="90.75" customHeight="1" x14ac:dyDescent="0.15">
      <c r="A439" s="379">
        <v>347</v>
      </c>
      <c r="B439" s="226" t="s">
        <v>507</v>
      </c>
      <c r="C439" s="229" t="s">
        <v>793</v>
      </c>
      <c r="D439" s="228" t="s">
        <v>894</v>
      </c>
      <c r="E439" s="59">
        <v>1144.7080000000001</v>
      </c>
      <c r="F439" s="59">
        <v>1144.7080000000001</v>
      </c>
      <c r="G439" s="59">
        <v>1058</v>
      </c>
      <c r="H439" s="175" t="s">
        <v>1070</v>
      </c>
      <c r="I439" s="238" t="s">
        <v>964</v>
      </c>
      <c r="J439" s="241" t="s">
        <v>1212</v>
      </c>
      <c r="K439" s="59">
        <v>0</v>
      </c>
      <c r="L439" s="59">
        <v>0</v>
      </c>
      <c r="M439" s="59">
        <f t="shared" si="517"/>
        <v>0</v>
      </c>
      <c r="N439" s="62"/>
      <c r="O439" s="242" t="s">
        <v>962</v>
      </c>
      <c r="P439" s="153"/>
      <c r="Q439" s="255"/>
      <c r="R439" s="255" t="s">
        <v>55</v>
      </c>
      <c r="S439" s="256" t="s">
        <v>295</v>
      </c>
      <c r="T439" s="257" t="s">
        <v>187</v>
      </c>
      <c r="U439" s="413" t="s">
        <v>678</v>
      </c>
      <c r="V439" s="258" t="s">
        <v>407</v>
      </c>
      <c r="W439" s="261" t="s">
        <v>409</v>
      </c>
      <c r="X439" s="227"/>
      <c r="Y439" s="227"/>
      <c r="Z439" s="260"/>
      <c r="AA439" s="437"/>
      <c r="AB439" s="435"/>
      <c r="AC439" s="436"/>
      <c r="AD439" s="435"/>
      <c r="AE439" s="436"/>
      <c r="AF439" s="437"/>
      <c r="AG439" s="9" t="str">
        <f t="shared" si="490"/>
        <v>スポーツ・青少年局一般会計</v>
      </c>
      <c r="AH439" s="15"/>
      <c r="AI439" s="53" t="str">
        <f t="shared" si="519"/>
        <v>○</v>
      </c>
      <c r="AJ439" s="53" t="str">
        <f t="shared" si="520"/>
        <v>○</v>
      </c>
      <c r="AK439" s="53" t="str">
        <f t="shared" si="521"/>
        <v>○</v>
      </c>
      <c r="AL439" s="81"/>
      <c r="AM439" s="46"/>
      <c r="AN439" s="81"/>
      <c r="AO439" s="46" t="str">
        <f t="shared" si="507"/>
        <v>○</v>
      </c>
      <c r="AP439" s="46" t="str">
        <f t="shared" si="508"/>
        <v>-</v>
      </c>
      <c r="AQ439" s="46"/>
      <c r="AR439" s="46" t="s">
        <v>407</v>
      </c>
      <c r="AS439" s="46" t="s">
        <v>407</v>
      </c>
      <c r="AT439" s="46"/>
      <c r="AU439" s="46"/>
      <c r="AV439" s="46"/>
      <c r="AW439" s="46"/>
      <c r="AX439" s="173"/>
      <c r="AY439" s="10">
        <v>41730</v>
      </c>
      <c r="AZ439" s="512">
        <v>42094</v>
      </c>
      <c r="BA439" s="426">
        <f t="shared" si="523"/>
        <v>0.99726027397260275</v>
      </c>
      <c r="BB439" s="173" t="str">
        <f t="shared" si="509"/>
        <v/>
      </c>
      <c r="BC439" s="173" t="str">
        <f t="shared" si="524"/>
        <v/>
      </c>
      <c r="BD439" s="173" t="str">
        <f t="shared" si="474"/>
        <v/>
      </c>
      <c r="BE439" s="1"/>
      <c r="BF439" s="173">
        <v>1</v>
      </c>
      <c r="BG439" s="115" t="s">
        <v>916</v>
      </c>
      <c r="BH439" s="173"/>
      <c r="BI439" s="118"/>
      <c r="BJ439" s="61"/>
      <c r="BK439" s="173"/>
      <c r="BL439" s="3"/>
      <c r="BM439" s="105"/>
      <c r="BN439" s="153"/>
      <c r="BO439" s="3"/>
      <c r="BP439" s="3"/>
    </row>
    <row r="440" spans="1:68" s="274" customFormat="1" ht="144" customHeight="1" x14ac:dyDescent="0.15">
      <c r="A440" s="379">
        <v>348</v>
      </c>
      <c r="B440" s="226" t="s">
        <v>508</v>
      </c>
      <c r="C440" s="229" t="s">
        <v>793</v>
      </c>
      <c r="D440" s="228" t="s">
        <v>894</v>
      </c>
      <c r="E440" s="59">
        <v>1369.4880000000001</v>
      </c>
      <c r="F440" s="59">
        <v>1369.4880000000001</v>
      </c>
      <c r="G440" s="59">
        <v>1369</v>
      </c>
      <c r="H440" s="175" t="s">
        <v>1071</v>
      </c>
      <c r="I440" s="238" t="s">
        <v>964</v>
      </c>
      <c r="J440" s="241" t="s">
        <v>1212</v>
      </c>
      <c r="K440" s="59">
        <v>0</v>
      </c>
      <c r="L440" s="59">
        <v>0</v>
      </c>
      <c r="M440" s="59">
        <f t="shared" si="517"/>
        <v>0</v>
      </c>
      <c r="N440" s="62"/>
      <c r="O440" s="242" t="s">
        <v>962</v>
      </c>
      <c r="P440" s="153"/>
      <c r="Q440" s="255"/>
      <c r="R440" s="255" t="s">
        <v>55</v>
      </c>
      <c r="S440" s="256" t="s">
        <v>295</v>
      </c>
      <c r="T440" s="257" t="s">
        <v>20</v>
      </c>
      <c r="U440" s="413" t="s">
        <v>506</v>
      </c>
      <c r="V440" s="258" t="s">
        <v>407</v>
      </c>
      <c r="W440" s="261" t="s">
        <v>409</v>
      </c>
      <c r="X440" s="227"/>
      <c r="Y440" s="227"/>
      <c r="Z440" s="260"/>
      <c r="AA440" s="437"/>
      <c r="AB440" s="435"/>
      <c r="AC440" s="436"/>
      <c r="AD440" s="435"/>
      <c r="AE440" s="436"/>
      <c r="AF440" s="437"/>
      <c r="AG440" s="9" t="str">
        <f t="shared" si="490"/>
        <v>スポーツ・青少年局一般会計</v>
      </c>
      <c r="AH440" s="15"/>
      <c r="AI440" s="53" t="str">
        <f t="shared" si="519"/>
        <v>○</v>
      </c>
      <c r="AJ440" s="53" t="str">
        <f t="shared" si="520"/>
        <v>○</v>
      </c>
      <c r="AK440" s="53" t="str">
        <f t="shared" si="521"/>
        <v>○</v>
      </c>
      <c r="AL440" s="81"/>
      <c r="AM440" s="46" t="str">
        <f>IF(AB440="○","○","－")</f>
        <v>－</v>
      </c>
      <c r="AN440" s="81"/>
      <c r="AO440" s="46" t="str">
        <f t="shared" si="507"/>
        <v>○</v>
      </c>
      <c r="AP440" s="46" t="str">
        <f t="shared" si="508"/>
        <v>-</v>
      </c>
      <c r="AQ440" s="46"/>
      <c r="AR440" s="46" t="s">
        <v>407</v>
      </c>
      <c r="AS440" s="46" t="s">
        <v>407</v>
      </c>
      <c r="AT440" s="46"/>
      <c r="AU440" s="46"/>
      <c r="AV440" s="46"/>
      <c r="AW440" s="46"/>
      <c r="AX440" s="173"/>
      <c r="AY440" s="10">
        <v>41730</v>
      </c>
      <c r="AZ440" s="512">
        <v>42094</v>
      </c>
      <c r="BA440" s="426">
        <f t="shared" si="523"/>
        <v>0.99726027397260275</v>
      </c>
      <c r="BB440" s="173" t="str">
        <f t="shared" si="509"/>
        <v/>
      </c>
      <c r="BC440" s="173" t="str">
        <f t="shared" si="524"/>
        <v/>
      </c>
      <c r="BD440" s="173" t="str">
        <f t="shared" si="474"/>
        <v/>
      </c>
      <c r="BE440" s="1"/>
      <c r="BF440" s="173">
        <v>1</v>
      </c>
      <c r="BG440" s="115" t="s">
        <v>916</v>
      </c>
      <c r="BH440" s="173"/>
      <c r="BI440" s="118"/>
      <c r="BJ440" s="61"/>
      <c r="BK440" s="173"/>
      <c r="BL440" s="3"/>
      <c r="BM440" s="105"/>
      <c r="BN440" s="153"/>
      <c r="BO440" s="3"/>
      <c r="BP440" s="3"/>
    </row>
    <row r="441" spans="1:68" s="274" customFormat="1" ht="139.5" customHeight="1" x14ac:dyDescent="0.15">
      <c r="A441" s="379">
        <v>349</v>
      </c>
      <c r="B441" s="226" t="s">
        <v>677</v>
      </c>
      <c r="C441" s="229" t="s">
        <v>793</v>
      </c>
      <c r="D441" s="228" t="s">
        <v>894</v>
      </c>
      <c r="E441" s="59">
        <v>2834.069</v>
      </c>
      <c r="F441" s="59">
        <v>2834.069</v>
      </c>
      <c r="G441" s="59">
        <v>2729</v>
      </c>
      <c r="H441" s="175" t="s">
        <v>1632</v>
      </c>
      <c r="I441" s="238" t="s">
        <v>964</v>
      </c>
      <c r="J441" s="241" t="s">
        <v>1212</v>
      </c>
      <c r="K441" s="59">
        <v>0</v>
      </c>
      <c r="L441" s="59">
        <v>0</v>
      </c>
      <c r="M441" s="59">
        <f t="shared" si="517"/>
        <v>0</v>
      </c>
      <c r="N441" s="62"/>
      <c r="O441" s="242" t="s">
        <v>962</v>
      </c>
      <c r="P441" s="153"/>
      <c r="Q441" s="255"/>
      <c r="R441" s="255" t="s">
        <v>55</v>
      </c>
      <c r="S441" s="256" t="s">
        <v>295</v>
      </c>
      <c r="T441" s="257" t="s">
        <v>20</v>
      </c>
      <c r="U441" s="413" t="s">
        <v>448</v>
      </c>
      <c r="V441" s="258" t="s">
        <v>407</v>
      </c>
      <c r="W441" s="261" t="s">
        <v>409</v>
      </c>
      <c r="X441" s="227"/>
      <c r="Y441" s="227"/>
      <c r="Z441" s="260"/>
      <c r="AA441" s="437"/>
      <c r="AB441" s="435"/>
      <c r="AC441" s="436"/>
      <c r="AD441" s="435"/>
      <c r="AE441" s="436"/>
      <c r="AF441" s="437"/>
      <c r="AG441" s="9" t="str">
        <f t="shared" si="490"/>
        <v>スポーツ・青少年局一般会計</v>
      </c>
      <c r="AH441" s="15"/>
      <c r="AI441" s="53" t="str">
        <f t="shared" si="519"/>
        <v>○</v>
      </c>
      <c r="AJ441" s="53" t="str">
        <f t="shared" si="520"/>
        <v>○</v>
      </c>
      <c r="AK441" s="53" t="str">
        <f t="shared" si="521"/>
        <v>○</v>
      </c>
      <c r="AL441" s="81"/>
      <c r="AM441" s="46" t="str">
        <f>IF(AB441="○","○","－")</f>
        <v>－</v>
      </c>
      <c r="AN441" s="81"/>
      <c r="AO441" s="46" t="str">
        <f t="shared" si="507"/>
        <v>○</v>
      </c>
      <c r="AP441" s="46" t="str">
        <f t="shared" si="508"/>
        <v>-</v>
      </c>
      <c r="AQ441" s="46"/>
      <c r="AR441" s="46" t="s">
        <v>407</v>
      </c>
      <c r="AS441" s="46" t="s">
        <v>407</v>
      </c>
      <c r="AT441" s="46"/>
      <c r="AU441" s="46"/>
      <c r="AV441" s="46"/>
      <c r="AW441" s="46"/>
      <c r="AX441" s="173"/>
      <c r="AY441" s="10">
        <v>41730</v>
      </c>
      <c r="AZ441" s="512">
        <v>42094</v>
      </c>
      <c r="BA441" s="426">
        <f t="shared" si="523"/>
        <v>0.99726027397260275</v>
      </c>
      <c r="BB441" s="173" t="str">
        <f t="shared" si="509"/>
        <v/>
      </c>
      <c r="BC441" s="173" t="str">
        <f t="shared" si="524"/>
        <v/>
      </c>
      <c r="BD441" s="173" t="str">
        <f t="shared" si="474"/>
        <v/>
      </c>
      <c r="BE441" s="1"/>
      <c r="BF441" s="173">
        <v>1</v>
      </c>
      <c r="BG441" s="115" t="s">
        <v>916</v>
      </c>
      <c r="BH441" s="173"/>
      <c r="BI441" s="118"/>
      <c r="BJ441" s="61"/>
      <c r="BK441" s="173"/>
      <c r="BL441" s="3"/>
      <c r="BM441" s="105"/>
      <c r="BN441" s="153"/>
      <c r="BO441" s="3"/>
      <c r="BP441" s="3"/>
    </row>
    <row r="442" spans="1:68" s="274" customFormat="1" ht="139.5" customHeight="1" x14ac:dyDescent="0.15">
      <c r="A442" s="379">
        <v>350</v>
      </c>
      <c r="B442" s="226" t="s">
        <v>483</v>
      </c>
      <c r="C442" s="229" t="s">
        <v>793</v>
      </c>
      <c r="D442" s="228" t="s">
        <v>894</v>
      </c>
      <c r="E442" s="59">
        <v>22.434999999999999</v>
      </c>
      <c r="F442" s="59">
        <v>22.434999999999999</v>
      </c>
      <c r="G442" s="59">
        <v>12</v>
      </c>
      <c r="H442" s="175" t="s">
        <v>1072</v>
      </c>
      <c r="I442" s="238" t="s">
        <v>964</v>
      </c>
      <c r="J442" s="241" t="s">
        <v>1212</v>
      </c>
      <c r="K442" s="59">
        <v>0</v>
      </c>
      <c r="L442" s="59">
        <v>0</v>
      </c>
      <c r="M442" s="59">
        <f t="shared" si="517"/>
        <v>0</v>
      </c>
      <c r="N442" s="62"/>
      <c r="O442" s="242" t="s">
        <v>962</v>
      </c>
      <c r="P442" s="153"/>
      <c r="Q442" s="255"/>
      <c r="R442" s="255" t="s">
        <v>55</v>
      </c>
      <c r="S442" s="256" t="s">
        <v>295</v>
      </c>
      <c r="T442" s="257" t="s">
        <v>20</v>
      </c>
      <c r="U442" s="413" t="s">
        <v>449</v>
      </c>
      <c r="V442" s="258" t="s">
        <v>407</v>
      </c>
      <c r="W442" s="261" t="s">
        <v>409</v>
      </c>
      <c r="X442" s="227"/>
      <c r="Y442" s="227"/>
      <c r="Z442" s="260"/>
      <c r="AA442" s="437"/>
      <c r="AB442" s="435"/>
      <c r="AC442" s="436"/>
      <c r="AD442" s="435"/>
      <c r="AE442" s="436"/>
      <c r="AF442" s="437"/>
      <c r="AG442" s="9" t="str">
        <f t="shared" si="490"/>
        <v>スポーツ・青少年局一般会計</v>
      </c>
      <c r="AH442" s="15"/>
      <c r="AI442" s="53" t="str">
        <f t="shared" si="519"/>
        <v>○</v>
      </c>
      <c r="AJ442" s="53" t="str">
        <f t="shared" si="520"/>
        <v>○</v>
      </c>
      <c r="AK442" s="53" t="str">
        <f t="shared" si="521"/>
        <v>○</v>
      </c>
      <c r="AL442" s="81"/>
      <c r="AM442" s="46" t="str">
        <f>IF(AB442="○","○","－")</f>
        <v>－</v>
      </c>
      <c r="AN442" s="81"/>
      <c r="AO442" s="46" t="str">
        <f t="shared" si="507"/>
        <v>○</v>
      </c>
      <c r="AP442" s="46" t="str">
        <f t="shared" si="508"/>
        <v>-</v>
      </c>
      <c r="AQ442" s="46"/>
      <c r="AR442" s="46" t="s">
        <v>407</v>
      </c>
      <c r="AS442" s="46" t="s">
        <v>407</v>
      </c>
      <c r="AT442" s="46"/>
      <c r="AU442" s="46"/>
      <c r="AV442" s="46"/>
      <c r="AW442" s="46"/>
      <c r="AX442" s="173"/>
      <c r="AY442" s="10">
        <v>41730</v>
      </c>
      <c r="AZ442" s="512">
        <v>42094</v>
      </c>
      <c r="BA442" s="426">
        <f t="shared" si="523"/>
        <v>0.99726027397260275</v>
      </c>
      <c r="BB442" s="173" t="str">
        <f t="shared" si="509"/>
        <v/>
      </c>
      <c r="BC442" s="173" t="str">
        <f t="shared" si="524"/>
        <v/>
      </c>
      <c r="BD442" s="173" t="str">
        <f t="shared" si="474"/>
        <v/>
      </c>
      <c r="BE442" s="1"/>
      <c r="BF442" s="173">
        <v>1</v>
      </c>
      <c r="BG442" s="115" t="s">
        <v>916</v>
      </c>
      <c r="BH442" s="173"/>
      <c r="BI442" s="118"/>
      <c r="BJ442" s="61"/>
      <c r="BK442" s="173"/>
      <c r="BL442" s="3"/>
      <c r="BM442" s="105"/>
      <c r="BN442" s="153"/>
      <c r="BO442" s="3"/>
      <c r="BP442" s="3"/>
    </row>
    <row r="443" spans="1:68" s="273" customFormat="1" ht="21" customHeight="1" x14ac:dyDescent="0.15">
      <c r="A443" s="380" t="s">
        <v>643</v>
      </c>
      <c r="B443" s="230"/>
      <c r="C443" s="505"/>
      <c r="D443" s="506"/>
      <c r="E443" s="88"/>
      <c r="F443" s="91"/>
      <c r="G443" s="90"/>
      <c r="H443" s="90"/>
      <c r="I443" s="243"/>
      <c r="J443" s="90"/>
      <c r="K443" s="88"/>
      <c r="L443" s="89"/>
      <c r="M443" s="89"/>
      <c r="N443" s="90"/>
      <c r="O443" s="245"/>
      <c r="P443" s="110"/>
      <c r="Q443" s="263"/>
      <c r="R443" s="230"/>
      <c r="S443" s="264"/>
      <c r="T443" s="265"/>
      <c r="U443" s="414"/>
      <c r="V443" s="266" t="str">
        <f t="shared" ref="V443:V504" si="525">IF(AI443="○","○","")</f>
        <v/>
      </c>
      <c r="W443" s="266"/>
      <c r="X443" s="266"/>
      <c r="Y443" s="266"/>
      <c r="Z443" s="267"/>
      <c r="AA443" s="38"/>
      <c r="AB443" s="92"/>
      <c r="AC443" s="93"/>
      <c r="AD443" s="92"/>
      <c r="AE443" s="93"/>
      <c r="AF443" s="28"/>
      <c r="AG443" s="9" t="str">
        <f t="shared" si="490"/>
        <v/>
      </c>
      <c r="AH443" s="15"/>
      <c r="AI443" s="94"/>
      <c r="AJ443" s="94"/>
      <c r="AK443" s="94"/>
      <c r="AL443" s="45"/>
      <c r="AM443" s="94"/>
      <c r="AN443" s="45"/>
      <c r="AO443" s="94"/>
      <c r="AP443" s="94"/>
      <c r="AQ443" s="94"/>
      <c r="AR443" s="94"/>
      <c r="AS443" s="94"/>
      <c r="AT443" s="94"/>
      <c r="AU443" s="94"/>
      <c r="AV443" s="94"/>
      <c r="AW443" s="94"/>
      <c r="AX443" s="95"/>
      <c r="AY443" s="507"/>
      <c r="AZ443" s="94"/>
      <c r="BA443" s="96"/>
      <c r="BB443" s="95"/>
      <c r="BC443" s="95"/>
      <c r="BD443" s="95"/>
      <c r="BE443" s="104"/>
      <c r="BF443" s="46"/>
      <c r="BG443" s="115"/>
      <c r="BH443" s="116"/>
      <c r="BI443" s="117"/>
      <c r="BJ443" s="61"/>
      <c r="BK443" s="116"/>
      <c r="BL443" s="104"/>
      <c r="BM443" s="83"/>
      <c r="BN443" s="110"/>
      <c r="BO443" s="104"/>
      <c r="BP443" s="104"/>
    </row>
    <row r="444" spans="1:68" s="274" customFormat="1" ht="53.25" customHeight="1" x14ac:dyDescent="0.15">
      <c r="A444" s="379">
        <v>351</v>
      </c>
      <c r="B444" s="226" t="s">
        <v>372</v>
      </c>
      <c r="C444" s="229" t="s">
        <v>849</v>
      </c>
      <c r="D444" s="228" t="s">
        <v>520</v>
      </c>
      <c r="E444" s="59">
        <v>819</v>
      </c>
      <c r="F444" s="59">
        <v>819</v>
      </c>
      <c r="G444" s="59">
        <v>819</v>
      </c>
      <c r="H444" s="59" t="s">
        <v>1083</v>
      </c>
      <c r="I444" s="238" t="s">
        <v>650</v>
      </c>
      <c r="J444" s="241" t="s">
        <v>1385</v>
      </c>
      <c r="K444" s="59">
        <v>864.5</v>
      </c>
      <c r="L444" s="59">
        <v>882</v>
      </c>
      <c r="M444" s="59">
        <f t="shared" ref="M444:M459" si="526">L444-K444</f>
        <v>17.5</v>
      </c>
      <c r="N444" s="62">
        <v>0</v>
      </c>
      <c r="O444" s="242" t="s">
        <v>650</v>
      </c>
      <c r="P444" s="111"/>
      <c r="Q444" s="255"/>
      <c r="R444" s="255" t="s">
        <v>220</v>
      </c>
      <c r="S444" s="256" t="s">
        <v>295</v>
      </c>
      <c r="T444" s="257" t="s">
        <v>168</v>
      </c>
      <c r="U444" s="426">
        <v>355</v>
      </c>
      <c r="V444" s="258" t="str">
        <f t="shared" si="525"/>
        <v/>
      </c>
      <c r="W444" s="261"/>
      <c r="X444" s="301"/>
      <c r="Y444" s="301"/>
      <c r="Z444" s="305"/>
      <c r="AA444" s="28"/>
      <c r="AB444" s="435" t="s">
        <v>406</v>
      </c>
      <c r="AC444" s="436"/>
      <c r="AD444" s="435" t="s">
        <v>406</v>
      </c>
      <c r="AE444" s="436"/>
      <c r="AF444" s="437"/>
      <c r="AG444" s="9" t="str">
        <f t="shared" si="490"/>
        <v>大臣官房人事課一般会計</v>
      </c>
      <c r="AH444" s="15"/>
      <c r="AI444" s="53" t="str">
        <f t="shared" ref="AI444:AI460" si="527">IF(OR(AJ444="○",AS444="○"),"○","－")</f>
        <v>－</v>
      </c>
      <c r="AJ444" s="53" t="str">
        <f t="shared" ref="AJ444:AJ460" si="528">IF(OR(AO444="○",AP444="○",AQ444="○",AT444="○",AV444="○"),"○","－")</f>
        <v>－</v>
      </c>
      <c r="AK444" s="53" t="str">
        <f t="shared" ref="AK444:AK460" si="529">IF(OR(AO444="○",AP444="○",AQ444="○"),"○","－")</f>
        <v>－</v>
      </c>
      <c r="AL444" s="81"/>
      <c r="AM444" s="46" t="str">
        <f t="shared" ref="AM444:AM460" si="530">IF(AB444="○","○","－")</f>
        <v>－</v>
      </c>
      <c r="AN444" s="81"/>
      <c r="AO444" s="46" t="str">
        <f t="shared" ref="AO444:AO460" si="531">IF(AY444=41730,"○","-")</f>
        <v>-</v>
      </c>
      <c r="AP444" s="46" t="str">
        <f t="shared" ref="AP444:AP460" si="532">IF(AZ444=42460,"○","-")</f>
        <v>-</v>
      </c>
      <c r="AQ444" s="46"/>
      <c r="AR444" s="46"/>
      <c r="AS444" s="46"/>
      <c r="AT444" s="46"/>
      <c r="AU444" s="46"/>
      <c r="AV444" s="46"/>
      <c r="AW444" s="46"/>
      <c r="AX444" s="173" t="s">
        <v>387</v>
      </c>
      <c r="AY444" s="10">
        <v>18721</v>
      </c>
      <c r="AZ444" s="173" t="s">
        <v>520</v>
      </c>
      <c r="BA444" s="426" t="str">
        <f t="shared" si="451"/>
        <v>未定</v>
      </c>
      <c r="BB444" s="173" t="str">
        <f t="shared" si="509"/>
        <v/>
      </c>
      <c r="BC444" s="173" t="str">
        <f t="shared" ref="BC444:BC472" si="533">IF(AND(AZ444="未定",AB444="○"),"○","")</f>
        <v/>
      </c>
      <c r="BD444" s="173" t="str">
        <f t="shared" si="474"/>
        <v/>
      </c>
      <c r="BE444" s="1"/>
      <c r="BF444" s="173">
        <v>1</v>
      </c>
      <c r="BG444" s="115" t="s">
        <v>579</v>
      </c>
      <c r="BH444" s="173"/>
      <c r="BI444" s="118"/>
      <c r="BJ444" s="61"/>
      <c r="BK444" s="173"/>
      <c r="BL444" s="4"/>
      <c r="BM444" s="105"/>
      <c r="BN444" s="111"/>
      <c r="BO444" s="4"/>
      <c r="BP444" s="4"/>
    </row>
    <row r="445" spans="1:68" s="274" customFormat="1" ht="53.25" customHeight="1" x14ac:dyDescent="0.15">
      <c r="A445" s="379">
        <v>352</v>
      </c>
      <c r="B445" s="226" t="s">
        <v>193</v>
      </c>
      <c r="C445" s="229" t="s">
        <v>796</v>
      </c>
      <c r="D445" s="228" t="s">
        <v>520</v>
      </c>
      <c r="E445" s="59">
        <v>3660.2950000000001</v>
      </c>
      <c r="F445" s="59">
        <v>3650</v>
      </c>
      <c r="G445" s="59">
        <v>3619</v>
      </c>
      <c r="H445" s="175" t="s">
        <v>1073</v>
      </c>
      <c r="I445" s="238" t="s">
        <v>963</v>
      </c>
      <c r="J445" s="241" t="s">
        <v>1130</v>
      </c>
      <c r="K445" s="59">
        <v>3684.5940000000001</v>
      </c>
      <c r="L445" s="59">
        <v>4564.018</v>
      </c>
      <c r="M445" s="59">
        <f t="shared" si="526"/>
        <v>879.42399999999998</v>
      </c>
      <c r="N445" s="59">
        <v>0</v>
      </c>
      <c r="O445" s="242" t="s">
        <v>960</v>
      </c>
      <c r="P445" s="406" t="s">
        <v>1555</v>
      </c>
      <c r="Q445" s="255" t="s">
        <v>1607</v>
      </c>
      <c r="R445" s="255" t="s">
        <v>160</v>
      </c>
      <c r="S445" s="256" t="s">
        <v>295</v>
      </c>
      <c r="T445" s="257" t="s">
        <v>144</v>
      </c>
      <c r="U445" s="426">
        <v>356</v>
      </c>
      <c r="V445" s="258" t="s">
        <v>695</v>
      </c>
      <c r="W445" s="261" t="s">
        <v>594</v>
      </c>
      <c r="X445" s="227" t="s">
        <v>387</v>
      </c>
      <c r="Y445" s="227" t="s">
        <v>387</v>
      </c>
      <c r="Z445" s="260"/>
      <c r="AA445" s="437"/>
      <c r="AB445" s="435" t="s">
        <v>406</v>
      </c>
      <c r="AC445" s="436"/>
      <c r="AD445" s="435" t="s">
        <v>406</v>
      </c>
      <c r="AE445" s="436"/>
      <c r="AF445" s="437"/>
      <c r="AG445" s="9" t="str">
        <f t="shared" si="490"/>
        <v>文化庁一般会計</v>
      </c>
      <c r="AH445" s="15"/>
      <c r="AI445" s="53" t="str">
        <f t="shared" si="527"/>
        <v>－</v>
      </c>
      <c r="AJ445" s="53" t="str">
        <f t="shared" si="528"/>
        <v>－</v>
      </c>
      <c r="AK445" s="53" t="str">
        <f t="shared" si="529"/>
        <v>－</v>
      </c>
      <c r="AL445" s="81"/>
      <c r="AM445" s="46" t="str">
        <f t="shared" si="530"/>
        <v>－</v>
      </c>
      <c r="AN445" s="81"/>
      <c r="AO445" s="46" t="str">
        <f t="shared" si="531"/>
        <v>-</v>
      </c>
      <c r="AP445" s="46" t="str">
        <f t="shared" si="532"/>
        <v>-</v>
      </c>
      <c r="AQ445" s="46"/>
      <c r="AR445" s="46"/>
      <c r="AS445" s="46"/>
      <c r="AT445" s="46"/>
      <c r="AU445" s="46"/>
      <c r="AV445" s="46"/>
      <c r="AW445" s="46"/>
      <c r="AX445" s="173"/>
      <c r="AY445" s="10">
        <v>40269</v>
      </c>
      <c r="AZ445" s="173" t="s">
        <v>520</v>
      </c>
      <c r="BA445" s="426" t="str">
        <f t="shared" si="451"/>
        <v>未定</v>
      </c>
      <c r="BB445" s="173" t="str">
        <f t="shared" si="509"/>
        <v>○</v>
      </c>
      <c r="BC445" s="173" t="str">
        <f t="shared" si="533"/>
        <v/>
      </c>
      <c r="BD445" s="173" t="str">
        <f t="shared" si="474"/>
        <v/>
      </c>
      <c r="BE445" s="1"/>
      <c r="BF445" s="173">
        <v>1</v>
      </c>
      <c r="BG445" s="115" t="s">
        <v>579</v>
      </c>
      <c r="BH445" s="173"/>
      <c r="BI445" s="118"/>
      <c r="BJ445" s="61"/>
      <c r="BK445" s="173"/>
      <c r="BL445" s="3"/>
      <c r="BM445" s="105"/>
      <c r="BN445" s="113"/>
      <c r="BO445" s="3"/>
      <c r="BP445" s="3"/>
    </row>
    <row r="446" spans="1:68" s="274" customFormat="1" ht="53.25" customHeight="1" x14ac:dyDescent="0.15">
      <c r="A446" s="379">
        <v>353</v>
      </c>
      <c r="B446" s="226" t="s">
        <v>1509</v>
      </c>
      <c r="C446" s="229" t="s">
        <v>839</v>
      </c>
      <c r="D446" s="228" t="s">
        <v>520</v>
      </c>
      <c r="E446" s="59">
        <v>327.58100000000002</v>
      </c>
      <c r="F446" s="59">
        <v>327.58100000000002</v>
      </c>
      <c r="G446" s="59">
        <v>322</v>
      </c>
      <c r="H446" s="59" t="s">
        <v>1083</v>
      </c>
      <c r="I446" s="238" t="s">
        <v>650</v>
      </c>
      <c r="J446" s="241" t="s">
        <v>1130</v>
      </c>
      <c r="K446" s="59">
        <v>318.38099999999997</v>
      </c>
      <c r="L446" s="59">
        <v>318.18900000000002</v>
      </c>
      <c r="M446" s="59">
        <f t="shared" si="526"/>
        <v>-0.19199999999995043</v>
      </c>
      <c r="N446" s="59">
        <v>0</v>
      </c>
      <c r="O446" s="242" t="s">
        <v>650</v>
      </c>
      <c r="P446" s="113"/>
      <c r="Q446" s="255"/>
      <c r="R446" s="255" t="s">
        <v>160</v>
      </c>
      <c r="S446" s="256" t="s">
        <v>295</v>
      </c>
      <c r="T446" s="257" t="s">
        <v>144</v>
      </c>
      <c r="U446" s="426">
        <v>357</v>
      </c>
      <c r="V446" s="258" t="str">
        <f t="shared" si="525"/>
        <v/>
      </c>
      <c r="W446" s="261"/>
      <c r="X446" s="227"/>
      <c r="Y446" s="227"/>
      <c r="Z446" s="260"/>
      <c r="AA446" s="437"/>
      <c r="AB446" s="435" t="s">
        <v>406</v>
      </c>
      <c r="AC446" s="436"/>
      <c r="AD446" s="435" t="s">
        <v>406</v>
      </c>
      <c r="AE446" s="436"/>
      <c r="AF446" s="437"/>
      <c r="AG446" s="9" t="str">
        <f t="shared" si="490"/>
        <v>文化庁一般会計</v>
      </c>
      <c r="AH446" s="15"/>
      <c r="AI446" s="53" t="str">
        <f t="shared" si="527"/>
        <v>－</v>
      </c>
      <c r="AJ446" s="53" t="str">
        <f t="shared" si="528"/>
        <v>－</v>
      </c>
      <c r="AK446" s="53" t="str">
        <f t="shared" si="529"/>
        <v>－</v>
      </c>
      <c r="AL446" s="81"/>
      <c r="AM446" s="46" t="str">
        <f t="shared" si="530"/>
        <v>－</v>
      </c>
      <c r="AN446" s="81"/>
      <c r="AO446" s="46" t="str">
        <f t="shared" si="531"/>
        <v>-</v>
      </c>
      <c r="AP446" s="46" t="str">
        <f t="shared" si="532"/>
        <v>-</v>
      </c>
      <c r="AQ446" s="46"/>
      <c r="AR446" s="46"/>
      <c r="AS446" s="46"/>
      <c r="AT446" s="46"/>
      <c r="AU446" s="46"/>
      <c r="AV446" s="46"/>
      <c r="AW446" s="46"/>
      <c r="AX446" s="173" t="s">
        <v>387</v>
      </c>
      <c r="AY446" s="10">
        <v>16893</v>
      </c>
      <c r="AZ446" s="173" t="s">
        <v>520</v>
      </c>
      <c r="BA446" s="426" t="str">
        <f t="shared" si="451"/>
        <v>未定</v>
      </c>
      <c r="BB446" s="173" t="str">
        <f t="shared" si="509"/>
        <v/>
      </c>
      <c r="BC446" s="173" t="str">
        <f t="shared" si="533"/>
        <v/>
      </c>
      <c r="BD446" s="173" t="str">
        <f t="shared" si="474"/>
        <v/>
      </c>
      <c r="BE446" s="1"/>
      <c r="BF446" s="173">
        <v>1</v>
      </c>
      <c r="BG446" s="115" t="s">
        <v>579</v>
      </c>
      <c r="BH446" s="173"/>
      <c r="BI446" s="118"/>
      <c r="BJ446" s="61"/>
      <c r="BK446" s="173"/>
      <c r="BL446" s="3"/>
      <c r="BM446" s="105"/>
      <c r="BN446" s="113"/>
      <c r="BO446" s="3"/>
      <c r="BP446" s="3"/>
    </row>
    <row r="447" spans="1:68" s="274" customFormat="1" ht="53.25" customHeight="1" x14ac:dyDescent="0.15">
      <c r="A447" s="379">
        <v>354</v>
      </c>
      <c r="B447" s="226" t="s">
        <v>145</v>
      </c>
      <c r="C447" s="229" t="s">
        <v>832</v>
      </c>
      <c r="D447" s="228" t="s">
        <v>520</v>
      </c>
      <c r="E447" s="59">
        <v>243.43</v>
      </c>
      <c r="F447" s="59">
        <v>243.43</v>
      </c>
      <c r="G447" s="59">
        <v>233</v>
      </c>
      <c r="H447" s="59" t="s">
        <v>1083</v>
      </c>
      <c r="I447" s="238" t="s">
        <v>650</v>
      </c>
      <c r="J447" s="241" t="s">
        <v>1130</v>
      </c>
      <c r="K447" s="59">
        <v>243.39400000000001</v>
      </c>
      <c r="L447" s="59">
        <v>243.374</v>
      </c>
      <c r="M447" s="59">
        <f t="shared" si="526"/>
        <v>-2.0000000000010232E-2</v>
      </c>
      <c r="N447" s="59">
        <v>0</v>
      </c>
      <c r="O447" s="242" t="s">
        <v>650</v>
      </c>
      <c r="P447" s="113"/>
      <c r="Q447" s="255"/>
      <c r="R447" s="255" t="s">
        <v>160</v>
      </c>
      <c r="S447" s="256" t="s">
        <v>295</v>
      </c>
      <c r="T447" s="257" t="s">
        <v>144</v>
      </c>
      <c r="U447" s="426">
        <v>358</v>
      </c>
      <c r="V447" s="258" t="str">
        <f t="shared" si="525"/>
        <v/>
      </c>
      <c r="W447" s="261"/>
      <c r="X447" s="227"/>
      <c r="Y447" s="227"/>
      <c r="Z447" s="260"/>
      <c r="AA447" s="437"/>
      <c r="AB447" s="435" t="s">
        <v>406</v>
      </c>
      <c r="AC447" s="436"/>
      <c r="AD447" s="435" t="s">
        <v>406</v>
      </c>
      <c r="AE447" s="436"/>
      <c r="AF447" s="437"/>
      <c r="AG447" s="9" t="str">
        <f t="shared" si="490"/>
        <v>文化庁一般会計</v>
      </c>
      <c r="AH447" s="15"/>
      <c r="AI447" s="53" t="str">
        <f t="shared" si="527"/>
        <v>－</v>
      </c>
      <c r="AJ447" s="53" t="str">
        <f t="shared" si="528"/>
        <v>－</v>
      </c>
      <c r="AK447" s="53" t="str">
        <f t="shared" si="529"/>
        <v>－</v>
      </c>
      <c r="AL447" s="81"/>
      <c r="AM447" s="46" t="str">
        <f t="shared" si="530"/>
        <v>－</v>
      </c>
      <c r="AN447" s="81"/>
      <c r="AO447" s="46" t="str">
        <f t="shared" si="531"/>
        <v>-</v>
      </c>
      <c r="AP447" s="46" t="str">
        <f t="shared" si="532"/>
        <v>-</v>
      </c>
      <c r="AQ447" s="46"/>
      <c r="AR447" s="46"/>
      <c r="AS447" s="46"/>
      <c r="AT447" s="46"/>
      <c r="AU447" s="46"/>
      <c r="AV447" s="46"/>
      <c r="AW447" s="46"/>
      <c r="AX447" s="173" t="s">
        <v>387</v>
      </c>
      <c r="AY447" s="10">
        <v>31503</v>
      </c>
      <c r="AZ447" s="173" t="s">
        <v>520</v>
      </c>
      <c r="BA447" s="426" t="str">
        <f t="shared" si="451"/>
        <v>未定</v>
      </c>
      <c r="BB447" s="173" t="str">
        <f t="shared" si="509"/>
        <v/>
      </c>
      <c r="BC447" s="173" t="str">
        <f t="shared" si="533"/>
        <v/>
      </c>
      <c r="BD447" s="173" t="str">
        <f t="shared" si="474"/>
        <v/>
      </c>
      <c r="BE447" s="1"/>
      <c r="BF447" s="173">
        <v>1</v>
      </c>
      <c r="BG447" s="115" t="s">
        <v>579</v>
      </c>
      <c r="BH447" s="173"/>
      <c r="BI447" s="118"/>
      <c r="BJ447" s="61"/>
      <c r="BK447" s="173"/>
      <c r="BL447" s="3"/>
      <c r="BM447" s="105"/>
      <c r="BN447" s="113"/>
      <c r="BO447" s="3"/>
      <c r="BP447" s="3"/>
    </row>
    <row r="448" spans="1:68" s="274" customFormat="1" ht="53.25" customHeight="1" x14ac:dyDescent="0.15">
      <c r="A448" s="379">
        <v>355</v>
      </c>
      <c r="B448" s="226" t="s">
        <v>1510</v>
      </c>
      <c r="C448" s="229" t="s">
        <v>840</v>
      </c>
      <c r="D448" s="228" t="s">
        <v>520</v>
      </c>
      <c r="E448" s="59">
        <v>82.759</v>
      </c>
      <c r="F448" s="59">
        <v>82.759</v>
      </c>
      <c r="G448" s="59">
        <v>79</v>
      </c>
      <c r="H448" s="59" t="s">
        <v>1083</v>
      </c>
      <c r="I448" s="238" t="s">
        <v>650</v>
      </c>
      <c r="J448" s="241" t="s">
        <v>1130</v>
      </c>
      <c r="K448" s="59">
        <v>82.769000000000005</v>
      </c>
      <c r="L448" s="59">
        <v>82.763999999999996</v>
      </c>
      <c r="M448" s="59">
        <f t="shared" si="526"/>
        <v>-5.0000000000096634E-3</v>
      </c>
      <c r="N448" s="59">
        <v>0</v>
      </c>
      <c r="O448" s="242" t="s">
        <v>650</v>
      </c>
      <c r="P448" s="113"/>
      <c r="Q448" s="255"/>
      <c r="R448" s="255" t="s">
        <v>160</v>
      </c>
      <c r="S448" s="256" t="s">
        <v>295</v>
      </c>
      <c r="T448" s="257" t="s">
        <v>144</v>
      </c>
      <c r="U448" s="426">
        <v>359</v>
      </c>
      <c r="V448" s="258" t="str">
        <f t="shared" si="525"/>
        <v/>
      </c>
      <c r="W448" s="261"/>
      <c r="X448" s="227"/>
      <c r="Y448" s="227"/>
      <c r="Z448" s="260"/>
      <c r="AA448" s="437"/>
      <c r="AB448" s="435" t="s">
        <v>406</v>
      </c>
      <c r="AC448" s="436"/>
      <c r="AD448" s="435" t="s">
        <v>406</v>
      </c>
      <c r="AE448" s="436"/>
      <c r="AF448" s="437"/>
      <c r="AG448" s="9" t="str">
        <f t="shared" si="490"/>
        <v>文化庁一般会計</v>
      </c>
      <c r="AH448" s="15"/>
      <c r="AI448" s="53" t="str">
        <f t="shared" si="527"/>
        <v>－</v>
      </c>
      <c r="AJ448" s="53" t="str">
        <f t="shared" si="528"/>
        <v>－</v>
      </c>
      <c r="AK448" s="53" t="str">
        <f t="shared" si="529"/>
        <v>－</v>
      </c>
      <c r="AL448" s="81"/>
      <c r="AM448" s="46" t="str">
        <f t="shared" si="530"/>
        <v>－</v>
      </c>
      <c r="AN448" s="81"/>
      <c r="AO448" s="46" t="str">
        <f t="shared" si="531"/>
        <v>-</v>
      </c>
      <c r="AP448" s="46" t="str">
        <f t="shared" si="532"/>
        <v>-</v>
      </c>
      <c r="AQ448" s="46"/>
      <c r="AR448" s="46"/>
      <c r="AS448" s="46"/>
      <c r="AT448" s="46"/>
      <c r="AU448" s="46"/>
      <c r="AV448" s="46"/>
      <c r="AW448" s="46"/>
      <c r="AX448" s="173" t="s">
        <v>387</v>
      </c>
      <c r="AY448" s="10">
        <v>28216</v>
      </c>
      <c r="AZ448" s="173" t="s">
        <v>520</v>
      </c>
      <c r="BA448" s="426" t="str">
        <f t="shared" si="451"/>
        <v>未定</v>
      </c>
      <c r="BB448" s="173" t="str">
        <f t="shared" si="509"/>
        <v/>
      </c>
      <c r="BC448" s="173" t="str">
        <f t="shared" si="533"/>
        <v/>
      </c>
      <c r="BD448" s="173" t="str">
        <f t="shared" si="474"/>
        <v/>
      </c>
      <c r="BE448" s="1"/>
      <c r="BF448" s="173">
        <v>1</v>
      </c>
      <c r="BG448" s="115" t="s">
        <v>579</v>
      </c>
      <c r="BH448" s="173"/>
      <c r="BI448" s="118"/>
      <c r="BJ448" s="61"/>
      <c r="BK448" s="173"/>
      <c r="BL448" s="3"/>
      <c r="BM448" s="105"/>
      <c r="BN448" s="113"/>
      <c r="BO448" s="3"/>
      <c r="BP448" s="3"/>
    </row>
    <row r="449" spans="1:68" s="274" customFormat="1" ht="53.25" customHeight="1" x14ac:dyDescent="0.15">
      <c r="A449" s="379">
        <v>356</v>
      </c>
      <c r="B449" s="226" t="s">
        <v>28</v>
      </c>
      <c r="C449" s="229" t="s">
        <v>795</v>
      </c>
      <c r="D449" s="228" t="s">
        <v>520</v>
      </c>
      <c r="E449" s="59">
        <v>689.84799999999996</v>
      </c>
      <c r="F449" s="59">
        <v>698</v>
      </c>
      <c r="G449" s="59">
        <v>694.2</v>
      </c>
      <c r="H449" s="59" t="s">
        <v>1083</v>
      </c>
      <c r="I449" s="238" t="s">
        <v>963</v>
      </c>
      <c r="J449" s="241" t="s">
        <v>1194</v>
      </c>
      <c r="K449" s="59">
        <v>686.84199999999998</v>
      </c>
      <c r="L449" s="59">
        <v>751.31100000000004</v>
      </c>
      <c r="M449" s="59">
        <f t="shared" si="526"/>
        <v>64.469000000000051</v>
      </c>
      <c r="N449" s="59">
        <v>0</v>
      </c>
      <c r="O449" s="242" t="s">
        <v>960</v>
      </c>
      <c r="P449" s="107" t="s">
        <v>1086</v>
      </c>
      <c r="Q449" s="255"/>
      <c r="R449" s="255" t="s">
        <v>160</v>
      </c>
      <c r="S449" s="256" t="s">
        <v>295</v>
      </c>
      <c r="T449" s="257" t="s">
        <v>144</v>
      </c>
      <c r="U449" s="426">
        <v>360</v>
      </c>
      <c r="V449" s="258"/>
      <c r="W449" s="261" t="s">
        <v>693</v>
      </c>
      <c r="X449" s="227"/>
      <c r="Y449" s="227" t="s">
        <v>387</v>
      </c>
      <c r="Z449" s="260"/>
      <c r="AA449" s="437"/>
      <c r="AB449" s="435" t="s">
        <v>406</v>
      </c>
      <c r="AC449" s="436"/>
      <c r="AD449" s="435" t="s">
        <v>407</v>
      </c>
      <c r="AE449" s="436" t="s">
        <v>408</v>
      </c>
      <c r="AF449" s="437"/>
      <c r="AG449" s="9" t="str">
        <f t="shared" si="490"/>
        <v>文化庁一般会計</v>
      </c>
      <c r="AH449" s="15"/>
      <c r="AI449" s="53" t="str">
        <f t="shared" si="527"/>
        <v>－</v>
      </c>
      <c r="AJ449" s="53" t="str">
        <f t="shared" si="528"/>
        <v>－</v>
      </c>
      <c r="AK449" s="53" t="str">
        <f t="shared" si="529"/>
        <v>－</v>
      </c>
      <c r="AL449" s="81"/>
      <c r="AM449" s="46" t="str">
        <f t="shared" si="530"/>
        <v>－</v>
      </c>
      <c r="AN449" s="81"/>
      <c r="AO449" s="46" t="str">
        <f t="shared" si="531"/>
        <v>-</v>
      </c>
      <c r="AP449" s="46" t="str">
        <f t="shared" si="532"/>
        <v>-</v>
      </c>
      <c r="AQ449" s="46"/>
      <c r="AR449" s="46"/>
      <c r="AS449" s="46"/>
      <c r="AT449" s="46"/>
      <c r="AU449" s="46"/>
      <c r="AV449" s="46"/>
      <c r="AW449" s="46"/>
      <c r="AX449" s="173" t="s">
        <v>387</v>
      </c>
      <c r="AY449" s="10">
        <v>37712</v>
      </c>
      <c r="AZ449" s="173" t="s">
        <v>520</v>
      </c>
      <c r="BA449" s="426" t="str">
        <f t="shared" si="451"/>
        <v>未定</v>
      </c>
      <c r="BB449" s="173" t="str">
        <f t="shared" si="509"/>
        <v>○</v>
      </c>
      <c r="BC449" s="173" t="str">
        <f t="shared" si="533"/>
        <v/>
      </c>
      <c r="BD449" s="173" t="str">
        <f t="shared" si="474"/>
        <v>○</v>
      </c>
      <c r="BE449" s="1"/>
      <c r="BF449" s="173">
        <v>1</v>
      </c>
      <c r="BG449" s="115" t="s">
        <v>579</v>
      </c>
      <c r="BH449" s="173"/>
      <c r="BI449" s="118"/>
      <c r="BJ449" s="61"/>
      <c r="BK449" s="173"/>
      <c r="BL449" s="3"/>
      <c r="BM449" s="105"/>
      <c r="BN449" s="107"/>
      <c r="BO449" s="3"/>
      <c r="BP449" s="3"/>
    </row>
    <row r="450" spans="1:68" s="274" customFormat="1" ht="53.25" customHeight="1" x14ac:dyDescent="0.15">
      <c r="A450" s="379">
        <v>357</v>
      </c>
      <c r="B450" s="226" t="s">
        <v>29</v>
      </c>
      <c r="C450" s="229" t="s">
        <v>804</v>
      </c>
      <c r="D450" s="228" t="s">
        <v>520</v>
      </c>
      <c r="E450" s="59">
        <v>160.74199999999999</v>
      </c>
      <c r="F450" s="59">
        <v>160.74199999999999</v>
      </c>
      <c r="G450" s="59">
        <v>160.6</v>
      </c>
      <c r="H450" s="59" t="s">
        <v>1083</v>
      </c>
      <c r="I450" s="238" t="s">
        <v>650</v>
      </c>
      <c r="J450" s="241" t="s">
        <v>1194</v>
      </c>
      <c r="K450" s="59">
        <v>161.083</v>
      </c>
      <c r="L450" s="59">
        <v>161.041</v>
      </c>
      <c r="M450" s="59">
        <f t="shared" si="526"/>
        <v>-4.2000000000001592E-2</v>
      </c>
      <c r="N450" s="59">
        <v>0</v>
      </c>
      <c r="O450" s="242" t="s">
        <v>650</v>
      </c>
      <c r="P450" s="113"/>
      <c r="Q450" s="255"/>
      <c r="R450" s="255" t="s">
        <v>160</v>
      </c>
      <c r="S450" s="256" t="s">
        <v>295</v>
      </c>
      <c r="T450" s="257" t="s">
        <v>144</v>
      </c>
      <c r="U450" s="426">
        <v>361</v>
      </c>
      <c r="V450" s="258" t="str">
        <f t="shared" si="525"/>
        <v/>
      </c>
      <c r="W450" s="261"/>
      <c r="X450" s="227"/>
      <c r="Y450" s="227"/>
      <c r="Z450" s="260"/>
      <c r="AA450" s="437"/>
      <c r="AB450" s="435" t="s">
        <v>406</v>
      </c>
      <c r="AC450" s="436"/>
      <c r="AD450" s="435" t="s">
        <v>406</v>
      </c>
      <c r="AE450" s="436"/>
      <c r="AF450" s="437"/>
      <c r="AG450" s="9" t="str">
        <f t="shared" si="490"/>
        <v>文化庁一般会計</v>
      </c>
      <c r="AH450" s="15"/>
      <c r="AI450" s="53" t="str">
        <f t="shared" si="527"/>
        <v>－</v>
      </c>
      <c r="AJ450" s="53" t="str">
        <f t="shared" si="528"/>
        <v>－</v>
      </c>
      <c r="AK450" s="53" t="str">
        <f t="shared" si="529"/>
        <v>－</v>
      </c>
      <c r="AL450" s="81"/>
      <c r="AM450" s="46" t="str">
        <f t="shared" si="530"/>
        <v>－</v>
      </c>
      <c r="AN450" s="81"/>
      <c r="AO450" s="46" t="str">
        <f t="shared" si="531"/>
        <v>-</v>
      </c>
      <c r="AP450" s="46" t="str">
        <f t="shared" si="532"/>
        <v>-</v>
      </c>
      <c r="AQ450" s="46"/>
      <c r="AR450" s="46"/>
      <c r="AS450" s="46"/>
      <c r="AT450" s="46"/>
      <c r="AU450" s="46"/>
      <c r="AV450" s="46"/>
      <c r="AW450" s="46"/>
      <c r="AX450" s="173" t="s">
        <v>387</v>
      </c>
      <c r="AY450" s="10">
        <v>38078</v>
      </c>
      <c r="AZ450" s="173" t="s">
        <v>520</v>
      </c>
      <c r="BA450" s="426" t="str">
        <f t="shared" si="451"/>
        <v>未定</v>
      </c>
      <c r="BB450" s="173" t="str">
        <f t="shared" si="509"/>
        <v/>
      </c>
      <c r="BC450" s="173" t="str">
        <f t="shared" si="533"/>
        <v/>
      </c>
      <c r="BD450" s="173" t="str">
        <f t="shared" si="474"/>
        <v/>
      </c>
      <c r="BE450" s="1"/>
      <c r="BF450" s="173">
        <v>1</v>
      </c>
      <c r="BG450" s="115" t="s">
        <v>579</v>
      </c>
      <c r="BH450" s="173"/>
      <c r="BI450" s="118"/>
      <c r="BJ450" s="61"/>
      <c r="BK450" s="173"/>
      <c r="BL450" s="3"/>
      <c r="BM450" s="105"/>
      <c r="BN450" s="107"/>
      <c r="BO450" s="3"/>
      <c r="BP450" s="3"/>
    </row>
    <row r="451" spans="1:68" s="274" customFormat="1" ht="53.25" customHeight="1" x14ac:dyDescent="0.15">
      <c r="A451" s="379">
        <v>358</v>
      </c>
      <c r="B451" s="226" t="s">
        <v>30</v>
      </c>
      <c r="C451" s="229" t="s">
        <v>789</v>
      </c>
      <c r="D451" s="228" t="s">
        <v>520</v>
      </c>
      <c r="E451" s="59">
        <v>757.26800000000003</v>
      </c>
      <c r="F451" s="59">
        <v>749</v>
      </c>
      <c r="G451" s="59">
        <v>671.8</v>
      </c>
      <c r="H451" s="59" t="s">
        <v>1083</v>
      </c>
      <c r="I451" s="238" t="s">
        <v>650</v>
      </c>
      <c r="J451" s="241" t="s">
        <v>1195</v>
      </c>
      <c r="K451" s="59">
        <v>757.26800000000003</v>
      </c>
      <c r="L451" s="59">
        <v>897.83500000000004</v>
      </c>
      <c r="M451" s="59">
        <f t="shared" si="526"/>
        <v>140.56700000000001</v>
      </c>
      <c r="N451" s="59">
        <v>0</v>
      </c>
      <c r="O451" s="242" t="s">
        <v>650</v>
      </c>
      <c r="P451" s="113"/>
      <c r="Q451" s="255"/>
      <c r="R451" s="255" t="s">
        <v>160</v>
      </c>
      <c r="S451" s="256" t="s">
        <v>295</v>
      </c>
      <c r="T451" s="257" t="s">
        <v>144</v>
      </c>
      <c r="U451" s="426">
        <v>362</v>
      </c>
      <c r="V451" s="258" t="str">
        <f t="shared" si="525"/>
        <v/>
      </c>
      <c r="W451" s="261"/>
      <c r="X451" s="227"/>
      <c r="Y451" s="227" t="s">
        <v>387</v>
      </c>
      <c r="Z451" s="260"/>
      <c r="AA451" s="437"/>
      <c r="AB451" s="435" t="s">
        <v>406</v>
      </c>
      <c r="AC451" s="436"/>
      <c r="AD451" s="435" t="s">
        <v>406</v>
      </c>
      <c r="AE451" s="436"/>
      <c r="AF451" s="437"/>
      <c r="AG451" s="9" t="str">
        <f t="shared" si="490"/>
        <v>文化庁一般会計</v>
      </c>
      <c r="AH451" s="15"/>
      <c r="AI451" s="53" t="str">
        <f t="shared" si="527"/>
        <v>－</v>
      </c>
      <c r="AJ451" s="53" t="str">
        <f t="shared" si="528"/>
        <v>－</v>
      </c>
      <c r="AK451" s="53" t="str">
        <f t="shared" si="529"/>
        <v>－</v>
      </c>
      <c r="AL451" s="81"/>
      <c r="AM451" s="46" t="str">
        <f t="shared" si="530"/>
        <v>－</v>
      </c>
      <c r="AN451" s="81"/>
      <c r="AO451" s="46" t="str">
        <f t="shared" si="531"/>
        <v>-</v>
      </c>
      <c r="AP451" s="46" t="str">
        <f t="shared" si="532"/>
        <v>-</v>
      </c>
      <c r="AQ451" s="46"/>
      <c r="AR451" s="46"/>
      <c r="AS451" s="46"/>
      <c r="AT451" s="46"/>
      <c r="AU451" s="46"/>
      <c r="AV451" s="46"/>
      <c r="AW451" s="46"/>
      <c r="AX451" s="173" t="s">
        <v>387</v>
      </c>
      <c r="AY451" s="10">
        <v>35521</v>
      </c>
      <c r="AZ451" s="173" t="s">
        <v>520</v>
      </c>
      <c r="BA451" s="426" t="str">
        <f t="shared" si="451"/>
        <v>未定</v>
      </c>
      <c r="BB451" s="173" t="str">
        <f t="shared" si="509"/>
        <v/>
      </c>
      <c r="BC451" s="173" t="str">
        <f t="shared" si="533"/>
        <v/>
      </c>
      <c r="BD451" s="173" t="str">
        <f t="shared" si="474"/>
        <v/>
      </c>
      <c r="BE451" s="1"/>
      <c r="BF451" s="173">
        <v>1</v>
      </c>
      <c r="BG451" s="115" t="s">
        <v>579</v>
      </c>
      <c r="BH451" s="173"/>
      <c r="BI451" s="118"/>
      <c r="BJ451" s="61"/>
      <c r="BK451" s="173"/>
      <c r="BL451" s="3"/>
      <c r="BM451" s="105"/>
      <c r="BN451" s="113"/>
      <c r="BO451" s="3"/>
      <c r="BP451" s="3"/>
    </row>
    <row r="452" spans="1:68" s="274" customFormat="1" ht="53.25" customHeight="1" x14ac:dyDescent="0.15">
      <c r="A452" s="379">
        <v>359</v>
      </c>
      <c r="B452" s="226" t="s">
        <v>340</v>
      </c>
      <c r="C452" s="229" t="s">
        <v>796</v>
      </c>
      <c r="D452" s="228" t="s">
        <v>520</v>
      </c>
      <c r="E452" s="59">
        <v>231.53399999999999</v>
      </c>
      <c r="F452" s="59">
        <v>241.5</v>
      </c>
      <c r="G452" s="59">
        <v>240.8</v>
      </c>
      <c r="H452" s="59" t="s">
        <v>1083</v>
      </c>
      <c r="I452" s="238" t="s">
        <v>650</v>
      </c>
      <c r="J452" s="241" t="s">
        <v>1195</v>
      </c>
      <c r="K452" s="59">
        <v>231.50700000000001</v>
      </c>
      <c r="L452" s="59">
        <v>231.50399999999999</v>
      </c>
      <c r="M452" s="59">
        <f t="shared" si="526"/>
        <v>-3.0000000000143245E-3</v>
      </c>
      <c r="N452" s="59">
        <v>0</v>
      </c>
      <c r="O452" s="242" t="s">
        <v>650</v>
      </c>
      <c r="P452" s="107"/>
      <c r="Q452" s="255"/>
      <c r="R452" s="255" t="s">
        <v>160</v>
      </c>
      <c r="S452" s="256" t="s">
        <v>295</v>
      </c>
      <c r="T452" s="257" t="s">
        <v>144</v>
      </c>
      <c r="U452" s="426">
        <v>363</v>
      </c>
      <c r="V452" s="258" t="str">
        <f t="shared" si="525"/>
        <v/>
      </c>
      <c r="W452" s="261"/>
      <c r="X452" s="227"/>
      <c r="Y452" s="227"/>
      <c r="Z452" s="260"/>
      <c r="AA452" s="437"/>
      <c r="AB452" s="435" t="s">
        <v>406</v>
      </c>
      <c r="AC452" s="436"/>
      <c r="AD452" s="435" t="s">
        <v>406</v>
      </c>
      <c r="AE452" s="436"/>
      <c r="AF452" s="437"/>
      <c r="AG452" s="9" t="str">
        <f t="shared" si="490"/>
        <v>文化庁一般会計</v>
      </c>
      <c r="AH452" s="15"/>
      <c r="AI452" s="53" t="str">
        <f t="shared" si="527"/>
        <v>－</v>
      </c>
      <c r="AJ452" s="53" t="str">
        <f t="shared" si="528"/>
        <v>－</v>
      </c>
      <c r="AK452" s="53" t="str">
        <f t="shared" si="529"/>
        <v>－</v>
      </c>
      <c r="AL452" s="81"/>
      <c r="AM452" s="46" t="str">
        <f t="shared" si="530"/>
        <v>－</v>
      </c>
      <c r="AN452" s="81"/>
      <c r="AO452" s="46" t="str">
        <f t="shared" si="531"/>
        <v>-</v>
      </c>
      <c r="AP452" s="46" t="str">
        <f t="shared" si="532"/>
        <v>-</v>
      </c>
      <c r="AQ452" s="46"/>
      <c r="AR452" s="46"/>
      <c r="AS452" s="46"/>
      <c r="AT452" s="46"/>
      <c r="AU452" s="46"/>
      <c r="AV452" s="46"/>
      <c r="AW452" s="46"/>
      <c r="AX452" s="173"/>
      <c r="AY452" s="10">
        <v>40269</v>
      </c>
      <c r="AZ452" s="173" t="s">
        <v>520</v>
      </c>
      <c r="BA452" s="426" t="str">
        <f t="shared" si="451"/>
        <v>未定</v>
      </c>
      <c r="BB452" s="173" t="str">
        <f t="shared" si="509"/>
        <v/>
      </c>
      <c r="BC452" s="173" t="str">
        <f t="shared" si="533"/>
        <v/>
      </c>
      <c r="BD452" s="173" t="str">
        <f t="shared" si="474"/>
        <v/>
      </c>
      <c r="BE452" s="1"/>
      <c r="BF452" s="173">
        <v>1</v>
      </c>
      <c r="BG452" s="115" t="s">
        <v>579</v>
      </c>
      <c r="BH452" s="173"/>
      <c r="BI452" s="118"/>
      <c r="BJ452" s="61"/>
      <c r="BK452" s="173"/>
      <c r="BL452" s="3"/>
      <c r="BM452" s="105"/>
      <c r="BN452" s="107"/>
      <c r="BO452" s="3"/>
      <c r="BP452" s="3"/>
    </row>
    <row r="453" spans="1:68" s="274" customFormat="1" ht="60" customHeight="1" x14ac:dyDescent="0.15">
      <c r="A453" s="379">
        <v>360</v>
      </c>
      <c r="B453" s="226" t="s">
        <v>504</v>
      </c>
      <c r="C453" s="276" t="s">
        <v>841</v>
      </c>
      <c r="D453" s="228" t="s">
        <v>520</v>
      </c>
      <c r="E453" s="59">
        <v>6952.9989999999998</v>
      </c>
      <c r="F453" s="59">
        <v>6952.9989999999998</v>
      </c>
      <c r="G453" s="59">
        <v>6883</v>
      </c>
      <c r="H453" s="59" t="s">
        <v>1083</v>
      </c>
      <c r="I453" s="238" t="s">
        <v>650</v>
      </c>
      <c r="J453" s="241" t="s">
        <v>1197</v>
      </c>
      <c r="K453" s="59">
        <v>6943.652</v>
      </c>
      <c r="L453" s="59">
        <v>7067.16</v>
      </c>
      <c r="M453" s="59">
        <f t="shared" si="526"/>
        <v>123.50799999999981</v>
      </c>
      <c r="N453" s="59">
        <v>0</v>
      </c>
      <c r="O453" s="242" t="s">
        <v>650</v>
      </c>
      <c r="P453" s="107"/>
      <c r="Q453" s="255"/>
      <c r="R453" s="255" t="s">
        <v>160</v>
      </c>
      <c r="S453" s="256" t="s">
        <v>295</v>
      </c>
      <c r="T453" s="257" t="s">
        <v>0</v>
      </c>
      <c r="U453" s="416">
        <v>364</v>
      </c>
      <c r="V453" s="258"/>
      <c r="W453" s="261" t="s">
        <v>693</v>
      </c>
      <c r="X453" s="227"/>
      <c r="Y453" s="227" t="s">
        <v>387</v>
      </c>
      <c r="Z453" s="260"/>
      <c r="AA453" s="437"/>
      <c r="AB453" s="435" t="s">
        <v>406</v>
      </c>
      <c r="AC453" s="436"/>
      <c r="AD453" s="435" t="s">
        <v>407</v>
      </c>
      <c r="AE453" s="436" t="s">
        <v>409</v>
      </c>
      <c r="AF453" s="437"/>
      <c r="AG453" s="9" t="str">
        <f t="shared" si="490"/>
        <v>文化庁一般会計</v>
      </c>
      <c r="AH453" s="15"/>
      <c r="AI453" s="53" t="str">
        <f t="shared" si="527"/>
        <v>－</v>
      </c>
      <c r="AJ453" s="53" t="str">
        <f t="shared" si="528"/>
        <v>－</v>
      </c>
      <c r="AK453" s="53" t="str">
        <f t="shared" si="529"/>
        <v>－</v>
      </c>
      <c r="AL453" s="81"/>
      <c r="AM453" s="46" t="str">
        <f t="shared" si="530"/>
        <v>－</v>
      </c>
      <c r="AN453" s="81"/>
      <c r="AO453" s="46" t="str">
        <f t="shared" si="531"/>
        <v>-</v>
      </c>
      <c r="AP453" s="46" t="str">
        <f t="shared" si="532"/>
        <v>-</v>
      </c>
      <c r="AQ453" s="46"/>
      <c r="AR453" s="46"/>
      <c r="AS453" s="46"/>
      <c r="AT453" s="46"/>
      <c r="AU453" s="46"/>
      <c r="AV453" s="46"/>
      <c r="AW453" s="46"/>
      <c r="AX453" s="173" t="s">
        <v>387</v>
      </c>
      <c r="AY453" s="503" t="s">
        <v>531</v>
      </c>
      <c r="AZ453" s="173" t="s">
        <v>520</v>
      </c>
      <c r="BA453" s="426" t="str">
        <f t="shared" ref="BA453:BA512" si="534">IF(AZ453="未定","未定",YEARFRAC(AY453,AZ453,3))</f>
        <v>未定</v>
      </c>
      <c r="BB453" s="173" t="str">
        <f t="shared" si="509"/>
        <v>○</v>
      </c>
      <c r="BC453" s="173" t="str">
        <f t="shared" si="533"/>
        <v/>
      </c>
      <c r="BD453" s="173" t="str">
        <f t="shared" si="474"/>
        <v>○</v>
      </c>
      <c r="BE453" s="1"/>
      <c r="BF453" s="173">
        <v>1</v>
      </c>
      <c r="BG453" s="115" t="s">
        <v>579</v>
      </c>
      <c r="BH453" s="173"/>
      <c r="BI453" s="118"/>
      <c r="BJ453" s="61"/>
      <c r="BK453" s="173"/>
      <c r="BL453" s="3"/>
      <c r="BM453" s="105"/>
      <c r="BN453" s="107"/>
      <c r="BO453" s="3"/>
      <c r="BP453" s="3"/>
    </row>
    <row r="454" spans="1:68" s="274" customFormat="1" ht="53.25" customHeight="1" x14ac:dyDescent="0.15">
      <c r="A454" s="379">
        <v>361</v>
      </c>
      <c r="B454" s="226" t="s">
        <v>1511</v>
      </c>
      <c r="C454" s="229" t="s">
        <v>842</v>
      </c>
      <c r="D454" s="228" t="s">
        <v>520</v>
      </c>
      <c r="E454" s="59">
        <v>331.38300000000004</v>
      </c>
      <c r="F454" s="59">
        <v>331.38300000000004</v>
      </c>
      <c r="G454" s="59">
        <v>301</v>
      </c>
      <c r="H454" s="59" t="s">
        <v>1083</v>
      </c>
      <c r="I454" s="238" t="s">
        <v>650</v>
      </c>
      <c r="J454" s="241" t="s">
        <v>1198</v>
      </c>
      <c r="K454" s="59">
        <v>344.39600000000002</v>
      </c>
      <c r="L454" s="59">
        <v>343.82799999999997</v>
      </c>
      <c r="M454" s="59">
        <f t="shared" si="526"/>
        <v>-0.56800000000004047</v>
      </c>
      <c r="N454" s="62">
        <v>0</v>
      </c>
      <c r="O454" s="242" t="s">
        <v>650</v>
      </c>
      <c r="P454" s="113"/>
      <c r="Q454" s="255"/>
      <c r="R454" s="255" t="s">
        <v>160</v>
      </c>
      <c r="S454" s="256" t="s">
        <v>295</v>
      </c>
      <c r="T454" s="257" t="s">
        <v>228</v>
      </c>
      <c r="U454" s="426">
        <v>365</v>
      </c>
      <c r="V454" s="258" t="str">
        <f t="shared" si="525"/>
        <v/>
      </c>
      <c r="W454" s="261"/>
      <c r="X454" s="227"/>
      <c r="Y454" s="227"/>
      <c r="Z454" s="260"/>
      <c r="AA454" s="437"/>
      <c r="AB454" s="435" t="s">
        <v>406</v>
      </c>
      <c r="AC454" s="436"/>
      <c r="AD454" s="435" t="s">
        <v>406</v>
      </c>
      <c r="AE454" s="436"/>
      <c r="AF454" s="437"/>
      <c r="AG454" s="9" t="str">
        <f t="shared" si="490"/>
        <v>文化庁一般会計</v>
      </c>
      <c r="AH454" s="15"/>
      <c r="AI454" s="53" t="str">
        <f t="shared" si="527"/>
        <v>－</v>
      </c>
      <c r="AJ454" s="53" t="str">
        <f t="shared" si="528"/>
        <v>－</v>
      </c>
      <c r="AK454" s="53" t="str">
        <f t="shared" si="529"/>
        <v>－</v>
      </c>
      <c r="AL454" s="81"/>
      <c r="AM454" s="46" t="str">
        <f t="shared" si="530"/>
        <v>－</v>
      </c>
      <c r="AN454" s="81"/>
      <c r="AO454" s="46" t="str">
        <f t="shared" si="531"/>
        <v>-</v>
      </c>
      <c r="AP454" s="46" t="str">
        <f t="shared" si="532"/>
        <v>-</v>
      </c>
      <c r="AQ454" s="46"/>
      <c r="AR454" s="46"/>
      <c r="AS454" s="46"/>
      <c r="AT454" s="46"/>
      <c r="AU454" s="46"/>
      <c r="AV454" s="46"/>
      <c r="AW454" s="46"/>
      <c r="AX454" s="173" t="s">
        <v>387</v>
      </c>
      <c r="AY454" s="10">
        <v>15067</v>
      </c>
      <c r="AZ454" s="173" t="s">
        <v>520</v>
      </c>
      <c r="BA454" s="426" t="str">
        <f t="shared" si="534"/>
        <v>未定</v>
      </c>
      <c r="BB454" s="173" t="str">
        <f t="shared" si="509"/>
        <v/>
      </c>
      <c r="BC454" s="173" t="str">
        <f t="shared" si="533"/>
        <v/>
      </c>
      <c r="BD454" s="173" t="str">
        <f t="shared" si="474"/>
        <v/>
      </c>
      <c r="BE454" s="1"/>
      <c r="BF454" s="173">
        <v>1</v>
      </c>
      <c r="BG454" s="115" t="s">
        <v>579</v>
      </c>
      <c r="BH454" s="173"/>
      <c r="BI454" s="118"/>
      <c r="BJ454" s="61"/>
      <c r="BK454" s="173"/>
      <c r="BL454" s="3"/>
      <c r="BM454" s="105"/>
      <c r="BN454" s="113"/>
      <c r="BO454" s="3"/>
      <c r="BP454" s="3"/>
    </row>
    <row r="455" spans="1:68" s="274" customFormat="1" ht="60" customHeight="1" x14ac:dyDescent="0.15">
      <c r="A455" s="379">
        <v>362</v>
      </c>
      <c r="B455" s="226" t="s">
        <v>229</v>
      </c>
      <c r="C455" s="229" t="s">
        <v>782</v>
      </c>
      <c r="D455" s="228" t="s">
        <v>520</v>
      </c>
      <c r="E455" s="59">
        <v>7459.8990000000003</v>
      </c>
      <c r="F455" s="59">
        <v>7459.8990000000003</v>
      </c>
      <c r="G455" s="59">
        <v>7459.8990000000003</v>
      </c>
      <c r="H455" s="59" t="s">
        <v>1083</v>
      </c>
      <c r="I455" s="238" t="s">
        <v>650</v>
      </c>
      <c r="J455" s="241" t="s">
        <v>1199</v>
      </c>
      <c r="K455" s="59">
        <v>7470.8869999999997</v>
      </c>
      <c r="L455" s="59">
        <v>7860.3310000000001</v>
      </c>
      <c r="M455" s="59">
        <f t="shared" si="526"/>
        <v>389.44400000000041</v>
      </c>
      <c r="N455" s="59">
        <v>0</v>
      </c>
      <c r="O455" s="242" t="s">
        <v>650</v>
      </c>
      <c r="P455" s="107"/>
      <c r="Q455" s="255" t="s">
        <v>1608</v>
      </c>
      <c r="R455" s="255" t="s">
        <v>160</v>
      </c>
      <c r="S455" s="256" t="s">
        <v>295</v>
      </c>
      <c r="T455" s="257" t="s">
        <v>121</v>
      </c>
      <c r="U455" s="426">
        <v>366</v>
      </c>
      <c r="V455" s="258" t="str">
        <f t="shared" si="525"/>
        <v/>
      </c>
      <c r="W455" s="261"/>
      <c r="X455" s="227"/>
      <c r="Y455" s="227"/>
      <c r="Z455" s="260"/>
      <c r="AA455" s="437"/>
      <c r="AB455" s="435" t="s">
        <v>406</v>
      </c>
      <c r="AC455" s="436"/>
      <c r="AD455" s="435" t="s">
        <v>406</v>
      </c>
      <c r="AE455" s="436"/>
      <c r="AF455" s="437"/>
      <c r="AG455" s="9" t="str">
        <f t="shared" si="490"/>
        <v>文化庁一般会計</v>
      </c>
      <c r="AH455" s="15"/>
      <c r="AI455" s="53" t="str">
        <f t="shared" si="527"/>
        <v>－</v>
      </c>
      <c r="AJ455" s="53" t="str">
        <f t="shared" si="528"/>
        <v>－</v>
      </c>
      <c r="AK455" s="53" t="str">
        <f t="shared" si="529"/>
        <v>－</v>
      </c>
      <c r="AL455" s="81"/>
      <c r="AM455" s="46" t="str">
        <f t="shared" si="530"/>
        <v>－</v>
      </c>
      <c r="AN455" s="81"/>
      <c r="AO455" s="46" t="str">
        <f t="shared" si="531"/>
        <v>-</v>
      </c>
      <c r="AP455" s="46" t="str">
        <f t="shared" si="532"/>
        <v>-</v>
      </c>
      <c r="AQ455" s="46"/>
      <c r="AR455" s="46"/>
      <c r="AS455" s="46"/>
      <c r="AT455" s="46"/>
      <c r="AU455" s="46"/>
      <c r="AV455" s="46"/>
      <c r="AW455" s="46"/>
      <c r="AX455" s="173" t="s">
        <v>387</v>
      </c>
      <c r="AY455" s="10">
        <v>36982</v>
      </c>
      <c r="AZ455" s="173" t="s">
        <v>520</v>
      </c>
      <c r="BA455" s="426" t="str">
        <f t="shared" si="534"/>
        <v>未定</v>
      </c>
      <c r="BB455" s="173" t="str">
        <f t="shared" si="509"/>
        <v/>
      </c>
      <c r="BC455" s="173" t="str">
        <f t="shared" si="533"/>
        <v/>
      </c>
      <c r="BD455" s="173" t="str">
        <f t="shared" si="474"/>
        <v/>
      </c>
      <c r="BE455" s="1"/>
      <c r="BF455" s="173">
        <v>1</v>
      </c>
      <c r="BG455" s="115" t="s">
        <v>579</v>
      </c>
      <c r="BH455" s="173"/>
      <c r="BI455" s="118"/>
      <c r="BJ455" s="61"/>
      <c r="BK455" s="173"/>
      <c r="BL455" s="3"/>
      <c r="BM455" s="105"/>
      <c r="BN455" s="107"/>
      <c r="BO455" s="3"/>
      <c r="BP455" s="3"/>
    </row>
    <row r="456" spans="1:68" s="274" customFormat="1" ht="60" customHeight="1" x14ac:dyDescent="0.15">
      <c r="A456" s="379">
        <v>363</v>
      </c>
      <c r="B456" s="226" t="s">
        <v>314</v>
      </c>
      <c r="C456" s="229" t="s">
        <v>782</v>
      </c>
      <c r="D456" s="228" t="s">
        <v>520</v>
      </c>
      <c r="E456" s="59">
        <v>3997.5819999999999</v>
      </c>
      <c r="F456" s="59">
        <v>3871</v>
      </c>
      <c r="G456" s="59">
        <v>3868</v>
      </c>
      <c r="H456" s="59" t="s">
        <v>1083</v>
      </c>
      <c r="I456" s="238" t="s">
        <v>963</v>
      </c>
      <c r="J456" s="241" t="s">
        <v>1126</v>
      </c>
      <c r="K456" s="59">
        <v>3504.6869999999999</v>
      </c>
      <c r="L456" s="59">
        <v>4604.759</v>
      </c>
      <c r="M456" s="59">
        <f t="shared" si="526"/>
        <v>1100.0720000000001</v>
      </c>
      <c r="N456" s="62">
        <v>0</v>
      </c>
      <c r="O456" s="242" t="s">
        <v>960</v>
      </c>
      <c r="P456" s="406" t="s">
        <v>1114</v>
      </c>
      <c r="Q456" s="255" t="s">
        <v>1609</v>
      </c>
      <c r="R456" s="255" t="s">
        <v>160</v>
      </c>
      <c r="S456" s="256" t="s">
        <v>295</v>
      </c>
      <c r="T456" s="257" t="s">
        <v>69</v>
      </c>
      <c r="U456" s="426">
        <v>367</v>
      </c>
      <c r="V456" s="258" t="str">
        <f t="shared" si="525"/>
        <v/>
      </c>
      <c r="W456" s="261"/>
      <c r="X456" s="227"/>
      <c r="Y456" s="227" t="s">
        <v>387</v>
      </c>
      <c r="Z456" s="260"/>
      <c r="AA456" s="437"/>
      <c r="AB456" s="435" t="s">
        <v>406</v>
      </c>
      <c r="AC456" s="436"/>
      <c r="AD456" s="435" t="s">
        <v>406</v>
      </c>
      <c r="AE456" s="436"/>
      <c r="AF456" s="437"/>
      <c r="AG456" s="9" t="str">
        <f t="shared" si="490"/>
        <v>文化庁一般会計</v>
      </c>
      <c r="AH456" s="9" t="s">
        <v>720</v>
      </c>
      <c r="AI456" s="53" t="str">
        <f t="shared" si="527"/>
        <v>－</v>
      </c>
      <c r="AJ456" s="53" t="str">
        <f t="shared" si="528"/>
        <v>－</v>
      </c>
      <c r="AK456" s="53" t="str">
        <f t="shared" si="529"/>
        <v>－</v>
      </c>
      <c r="AL456" s="81"/>
      <c r="AM456" s="46" t="str">
        <f t="shared" si="530"/>
        <v>－</v>
      </c>
      <c r="AN456" s="81"/>
      <c r="AO456" s="46" t="str">
        <f t="shared" si="531"/>
        <v>-</v>
      </c>
      <c r="AP456" s="46" t="str">
        <f t="shared" si="532"/>
        <v>-</v>
      </c>
      <c r="AQ456" s="46"/>
      <c r="AR456" s="46"/>
      <c r="AS456" s="46"/>
      <c r="AT456" s="46"/>
      <c r="AU456" s="46"/>
      <c r="AV456" s="46"/>
      <c r="AW456" s="46"/>
      <c r="AX456" s="173" t="s">
        <v>387</v>
      </c>
      <c r="AY456" s="10">
        <v>36982</v>
      </c>
      <c r="AZ456" s="173" t="s">
        <v>520</v>
      </c>
      <c r="BA456" s="426" t="str">
        <f t="shared" si="534"/>
        <v>未定</v>
      </c>
      <c r="BB456" s="173" t="str">
        <f t="shared" si="509"/>
        <v/>
      </c>
      <c r="BC456" s="173" t="str">
        <f t="shared" si="533"/>
        <v/>
      </c>
      <c r="BD456" s="173" t="str">
        <f t="shared" si="474"/>
        <v/>
      </c>
      <c r="BE456" s="1"/>
      <c r="BF456" s="173">
        <v>1</v>
      </c>
      <c r="BG456" s="115" t="s">
        <v>579</v>
      </c>
      <c r="BH456" s="173"/>
      <c r="BI456" s="118"/>
      <c r="BJ456" s="61"/>
      <c r="BK456" s="173"/>
      <c r="BL456" s="3"/>
      <c r="BM456" s="105"/>
      <c r="BN456" s="113"/>
      <c r="BO456" s="3"/>
      <c r="BP456" s="3"/>
    </row>
    <row r="457" spans="1:68" s="274" customFormat="1" ht="75.75" customHeight="1" x14ac:dyDescent="0.15">
      <c r="A457" s="379">
        <v>364</v>
      </c>
      <c r="B457" s="226" t="s">
        <v>70</v>
      </c>
      <c r="C457" s="229" t="s">
        <v>795</v>
      </c>
      <c r="D457" s="228" t="s">
        <v>520</v>
      </c>
      <c r="E457" s="59">
        <v>9434.1129999999994</v>
      </c>
      <c r="F457" s="59">
        <v>9434.1129999999994</v>
      </c>
      <c r="G457" s="59">
        <v>9434</v>
      </c>
      <c r="H457" s="59" t="s">
        <v>1083</v>
      </c>
      <c r="I457" s="238" t="s">
        <v>650</v>
      </c>
      <c r="J457" s="241" t="s">
        <v>1199</v>
      </c>
      <c r="K457" s="59">
        <v>9781.2119999999995</v>
      </c>
      <c r="L457" s="59">
        <v>10492.581</v>
      </c>
      <c r="M457" s="59">
        <f t="shared" si="526"/>
        <v>711.3690000000006</v>
      </c>
      <c r="N457" s="59">
        <v>0</v>
      </c>
      <c r="O457" s="242" t="s">
        <v>650</v>
      </c>
      <c r="P457" s="107"/>
      <c r="Q457" s="255" t="s">
        <v>1610</v>
      </c>
      <c r="R457" s="255" t="s">
        <v>160</v>
      </c>
      <c r="S457" s="256" t="s">
        <v>295</v>
      </c>
      <c r="T457" s="257" t="s">
        <v>88</v>
      </c>
      <c r="U457" s="426">
        <v>368</v>
      </c>
      <c r="V457" s="258" t="str">
        <f t="shared" si="525"/>
        <v/>
      </c>
      <c r="W457" s="261"/>
      <c r="X457" s="227"/>
      <c r="Y457" s="227"/>
      <c r="Z457" s="260"/>
      <c r="AA457" s="437"/>
      <c r="AB457" s="435" t="s">
        <v>406</v>
      </c>
      <c r="AC457" s="436"/>
      <c r="AD457" s="435" t="s">
        <v>406</v>
      </c>
      <c r="AE457" s="436"/>
      <c r="AF457" s="437"/>
      <c r="AG457" s="9" t="str">
        <f t="shared" si="490"/>
        <v>文化庁一般会計</v>
      </c>
      <c r="AH457" s="15"/>
      <c r="AI457" s="53" t="str">
        <f t="shared" si="527"/>
        <v>－</v>
      </c>
      <c r="AJ457" s="53" t="str">
        <f t="shared" si="528"/>
        <v>－</v>
      </c>
      <c r="AK457" s="53" t="str">
        <f t="shared" si="529"/>
        <v>－</v>
      </c>
      <c r="AL457" s="81"/>
      <c r="AM457" s="46" t="str">
        <f t="shared" si="530"/>
        <v>－</v>
      </c>
      <c r="AN457" s="81"/>
      <c r="AO457" s="46" t="str">
        <f t="shared" si="531"/>
        <v>-</v>
      </c>
      <c r="AP457" s="46" t="str">
        <f t="shared" si="532"/>
        <v>-</v>
      </c>
      <c r="AQ457" s="46"/>
      <c r="AR457" s="46"/>
      <c r="AS457" s="46"/>
      <c r="AT457" s="46"/>
      <c r="AU457" s="46"/>
      <c r="AV457" s="46"/>
      <c r="AW457" s="46"/>
      <c r="AX457" s="173" t="s">
        <v>387</v>
      </c>
      <c r="AY457" s="10">
        <v>37712</v>
      </c>
      <c r="AZ457" s="173" t="s">
        <v>520</v>
      </c>
      <c r="BA457" s="426" t="str">
        <f t="shared" si="534"/>
        <v>未定</v>
      </c>
      <c r="BB457" s="173" t="str">
        <f t="shared" si="509"/>
        <v/>
      </c>
      <c r="BC457" s="173" t="str">
        <f t="shared" si="533"/>
        <v/>
      </c>
      <c r="BD457" s="173" t="str">
        <f t="shared" si="474"/>
        <v/>
      </c>
      <c r="BE457" s="1"/>
      <c r="BF457" s="173">
        <v>1</v>
      </c>
      <c r="BG457" s="115" t="s">
        <v>579</v>
      </c>
      <c r="BH457" s="173"/>
      <c r="BI457" s="118"/>
      <c r="BJ457" s="61"/>
      <c r="BK457" s="173"/>
      <c r="BL457" s="3"/>
      <c r="BM457" s="105"/>
      <c r="BN457" s="107"/>
      <c r="BO457" s="3"/>
      <c r="BP457" s="3"/>
    </row>
    <row r="458" spans="1:68" s="274" customFormat="1" ht="83.25" customHeight="1" x14ac:dyDescent="0.15">
      <c r="A458" s="379">
        <v>365</v>
      </c>
      <c r="B458" s="226" t="s">
        <v>89</v>
      </c>
      <c r="C458" s="229" t="s">
        <v>795</v>
      </c>
      <c r="D458" s="228" t="s">
        <v>520</v>
      </c>
      <c r="E458" s="59">
        <v>1931.03</v>
      </c>
      <c r="F458" s="59">
        <v>1435</v>
      </c>
      <c r="G458" s="59">
        <v>1366</v>
      </c>
      <c r="H458" s="59" t="s">
        <v>1083</v>
      </c>
      <c r="I458" s="238" t="s">
        <v>963</v>
      </c>
      <c r="J458" s="241" t="s">
        <v>1126</v>
      </c>
      <c r="K458" s="59">
        <v>776.30100000000004</v>
      </c>
      <c r="L458" s="59">
        <v>3702.0239999999999</v>
      </c>
      <c r="M458" s="59">
        <f t="shared" si="526"/>
        <v>2925.723</v>
      </c>
      <c r="N458" s="62">
        <v>0</v>
      </c>
      <c r="O458" s="242" t="s">
        <v>960</v>
      </c>
      <c r="P458" s="406" t="s">
        <v>1114</v>
      </c>
      <c r="Q458" s="255" t="s">
        <v>1611</v>
      </c>
      <c r="R458" s="255" t="s">
        <v>160</v>
      </c>
      <c r="S458" s="256" t="s">
        <v>295</v>
      </c>
      <c r="T458" s="257" t="s">
        <v>286</v>
      </c>
      <c r="U458" s="426">
        <v>369</v>
      </c>
      <c r="V458" s="258" t="str">
        <f t="shared" si="525"/>
        <v/>
      </c>
      <c r="W458" s="261"/>
      <c r="X458" s="227"/>
      <c r="Y458" s="227" t="s">
        <v>387</v>
      </c>
      <c r="Z458" s="260"/>
      <c r="AA458" s="437"/>
      <c r="AB458" s="435" t="s">
        <v>406</v>
      </c>
      <c r="AC458" s="436"/>
      <c r="AD458" s="435" t="s">
        <v>406</v>
      </c>
      <c r="AE458" s="436"/>
      <c r="AF458" s="437"/>
      <c r="AG458" s="9" t="str">
        <f t="shared" si="490"/>
        <v>文化庁一般会計</v>
      </c>
      <c r="AH458" s="9" t="s">
        <v>721</v>
      </c>
      <c r="AI458" s="53" t="str">
        <f t="shared" si="527"/>
        <v>－</v>
      </c>
      <c r="AJ458" s="53" t="str">
        <f t="shared" si="528"/>
        <v>－</v>
      </c>
      <c r="AK458" s="53" t="str">
        <f t="shared" si="529"/>
        <v>－</v>
      </c>
      <c r="AL458" s="81"/>
      <c r="AM458" s="46" t="str">
        <f t="shared" si="530"/>
        <v>－</v>
      </c>
      <c r="AN458" s="81"/>
      <c r="AO458" s="46" t="str">
        <f t="shared" si="531"/>
        <v>-</v>
      </c>
      <c r="AP458" s="46" t="str">
        <f t="shared" si="532"/>
        <v>-</v>
      </c>
      <c r="AQ458" s="46"/>
      <c r="AR458" s="46"/>
      <c r="AS458" s="46"/>
      <c r="AT458" s="46"/>
      <c r="AU458" s="46"/>
      <c r="AV458" s="46"/>
      <c r="AW458" s="46"/>
      <c r="AX458" s="173" t="s">
        <v>387</v>
      </c>
      <c r="AY458" s="10">
        <v>37712</v>
      </c>
      <c r="AZ458" s="173" t="s">
        <v>520</v>
      </c>
      <c r="BA458" s="426" t="str">
        <f t="shared" si="534"/>
        <v>未定</v>
      </c>
      <c r="BB458" s="173" t="str">
        <f t="shared" si="509"/>
        <v/>
      </c>
      <c r="BC458" s="173" t="str">
        <f t="shared" si="533"/>
        <v/>
      </c>
      <c r="BD458" s="173" t="str">
        <f t="shared" si="474"/>
        <v/>
      </c>
      <c r="BE458" s="1"/>
      <c r="BF458" s="173">
        <v>1</v>
      </c>
      <c r="BG458" s="115" t="s">
        <v>579</v>
      </c>
      <c r="BH458" s="173"/>
      <c r="BI458" s="118"/>
      <c r="BJ458" s="61"/>
      <c r="BK458" s="173"/>
      <c r="BL458" s="3"/>
      <c r="BM458" s="105"/>
      <c r="BN458" s="113"/>
      <c r="BO458" s="3"/>
      <c r="BP458" s="3"/>
    </row>
    <row r="459" spans="1:68" s="274" customFormat="1" ht="60" customHeight="1" x14ac:dyDescent="0.15">
      <c r="A459" s="379">
        <v>366</v>
      </c>
      <c r="B459" s="226" t="s">
        <v>293</v>
      </c>
      <c r="C459" s="229" t="s">
        <v>792</v>
      </c>
      <c r="D459" s="228" t="s">
        <v>894</v>
      </c>
      <c r="E459" s="59">
        <v>2522.0700000000002</v>
      </c>
      <c r="F459" s="59">
        <v>2503</v>
      </c>
      <c r="G459" s="59">
        <v>2347</v>
      </c>
      <c r="H459" s="59" t="s">
        <v>1083</v>
      </c>
      <c r="I459" s="238" t="s">
        <v>964</v>
      </c>
      <c r="J459" s="241" t="s">
        <v>1200</v>
      </c>
      <c r="K459" s="59">
        <v>0</v>
      </c>
      <c r="L459" s="59">
        <v>0</v>
      </c>
      <c r="M459" s="59">
        <f t="shared" si="526"/>
        <v>0</v>
      </c>
      <c r="N459" s="59">
        <v>0</v>
      </c>
      <c r="O459" s="242" t="s">
        <v>962</v>
      </c>
      <c r="P459" s="153"/>
      <c r="Q459" s="255"/>
      <c r="R459" s="255" t="s">
        <v>160</v>
      </c>
      <c r="S459" s="256" t="s">
        <v>295</v>
      </c>
      <c r="T459" s="257" t="s">
        <v>40</v>
      </c>
      <c r="U459" s="426">
        <v>370</v>
      </c>
      <c r="V459" s="258" t="str">
        <f t="shared" si="525"/>
        <v/>
      </c>
      <c r="W459" s="261" t="s">
        <v>603</v>
      </c>
      <c r="X459" s="227"/>
      <c r="Y459" s="227" t="s">
        <v>901</v>
      </c>
      <c r="Z459" s="260"/>
      <c r="AA459" s="437"/>
      <c r="AB459" s="435" t="s">
        <v>407</v>
      </c>
      <c r="AC459" s="436" t="s">
        <v>409</v>
      </c>
      <c r="AD459" s="435"/>
      <c r="AE459" s="436"/>
      <c r="AF459" s="437"/>
      <c r="AG459" s="9" t="str">
        <f t="shared" si="490"/>
        <v>文化庁一般会計</v>
      </c>
      <c r="AH459" s="15"/>
      <c r="AI459" s="53" t="str">
        <f t="shared" si="527"/>
        <v>－</v>
      </c>
      <c r="AJ459" s="53" t="str">
        <f t="shared" si="528"/>
        <v>－</v>
      </c>
      <c r="AK459" s="53" t="str">
        <f t="shared" si="529"/>
        <v>－</v>
      </c>
      <c r="AL459" s="81"/>
      <c r="AM459" s="46" t="str">
        <f t="shared" si="530"/>
        <v>○</v>
      </c>
      <c r="AN459" s="81"/>
      <c r="AO459" s="46" t="str">
        <f t="shared" si="531"/>
        <v>-</v>
      </c>
      <c r="AP459" s="46" t="str">
        <f t="shared" si="532"/>
        <v>-</v>
      </c>
      <c r="AQ459" s="46"/>
      <c r="AR459" s="46"/>
      <c r="AS459" s="46"/>
      <c r="AT459" s="46"/>
      <c r="AU459" s="46"/>
      <c r="AV459" s="46"/>
      <c r="AW459" s="46"/>
      <c r="AX459" s="173"/>
      <c r="AY459" s="10">
        <v>41000</v>
      </c>
      <c r="AZ459" s="512">
        <v>42094</v>
      </c>
      <c r="BA459" s="159">
        <f t="shared" si="534"/>
        <v>2.9972602739726026</v>
      </c>
      <c r="BB459" s="173" t="str">
        <f t="shared" si="509"/>
        <v/>
      </c>
      <c r="BC459" s="173" t="str">
        <f t="shared" si="533"/>
        <v/>
      </c>
      <c r="BD459" s="173" t="str">
        <f t="shared" si="474"/>
        <v/>
      </c>
      <c r="BE459" s="1"/>
      <c r="BF459" s="173">
        <v>1</v>
      </c>
      <c r="BG459" s="115" t="s">
        <v>926</v>
      </c>
      <c r="BH459" s="173"/>
      <c r="BI459" s="118"/>
      <c r="BJ459" s="61"/>
      <c r="BK459" s="173"/>
      <c r="BL459" s="3"/>
      <c r="BM459" s="105"/>
      <c r="BN459" s="107"/>
      <c r="BO459" s="3"/>
      <c r="BP459" s="3"/>
    </row>
    <row r="460" spans="1:68" s="274" customFormat="1" ht="53.25" customHeight="1" x14ac:dyDescent="0.15">
      <c r="A460" s="379">
        <v>367</v>
      </c>
      <c r="B460" s="226" t="s">
        <v>27</v>
      </c>
      <c r="C460" s="229" t="s">
        <v>787</v>
      </c>
      <c r="D460" s="228" t="s">
        <v>520</v>
      </c>
      <c r="E460" s="59">
        <v>3002.9</v>
      </c>
      <c r="F460" s="59">
        <v>3022</v>
      </c>
      <c r="G460" s="59">
        <v>2854</v>
      </c>
      <c r="H460" s="59" t="s">
        <v>1083</v>
      </c>
      <c r="I460" s="238" t="s">
        <v>650</v>
      </c>
      <c r="J460" s="241" t="s">
        <v>1197</v>
      </c>
      <c r="K460" s="59">
        <v>2999.5320000000002</v>
      </c>
      <c r="L460" s="59">
        <v>3350.4380000000001</v>
      </c>
      <c r="M460" s="59">
        <f>L460-K460</f>
        <v>350.90599999999995</v>
      </c>
      <c r="N460" s="62">
        <v>0</v>
      </c>
      <c r="O460" s="242" t="s">
        <v>650</v>
      </c>
      <c r="P460" s="106"/>
      <c r="Q460" s="255"/>
      <c r="R460" s="255" t="s">
        <v>160</v>
      </c>
      <c r="S460" s="256" t="s">
        <v>295</v>
      </c>
      <c r="T460" s="257" t="s">
        <v>478</v>
      </c>
      <c r="U460" s="413">
        <v>371</v>
      </c>
      <c r="V460" s="258"/>
      <c r="W460" s="261" t="s">
        <v>693</v>
      </c>
      <c r="X460" s="227"/>
      <c r="Y460" s="227" t="s">
        <v>387</v>
      </c>
      <c r="Z460" s="260"/>
      <c r="AA460" s="437"/>
      <c r="AB460" s="435"/>
      <c r="AC460" s="436"/>
      <c r="AD460" s="435" t="s">
        <v>407</v>
      </c>
      <c r="AE460" s="436" t="s">
        <v>409</v>
      </c>
      <c r="AF460" s="437"/>
      <c r="AG460" s="9" t="str">
        <f t="shared" si="490"/>
        <v>文化庁一般会計</v>
      </c>
      <c r="AH460" s="15"/>
      <c r="AI460" s="53" t="str">
        <f t="shared" si="527"/>
        <v>－</v>
      </c>
      <c r="AJ460" s="53" t="str">
        <f t="shared" si="528"/>
        <v>－</v>
      </c>
      <c r="AK460" s="53" t="str">
        <f t="shared" si="529"/>
        <v>－</v>
      </c>
      <c r="AL460" s="81"/>
      <c r="AM460" s="46" t="str">
        <f t="shared" si="530"/>
        <v>－</v>
      </c>
      <c r="AN460" s="81"/>
      <c r="AO460" s="46" t="str">
        <f t="shared" si="531"/>
        <v>-</v>
      </c>
      <c r="AP460" s="46" t="str">
        <f t="shared" si="532"/>
        <v>-</v>
      </c>
      <c r="AQ460" s="46"/>
      <c r="AR460" s="46"/>
      <c r="AS460" s="46"/>
      <c r="AT460" s="46"/>
      <c r="AU460" s="46"/>
      <c r="AV460" s="46"/>
      <c r="AW460" s="46"/>
      <c r="AX460" s="173"/>
      <c r="AY460" s="10">
        <v>41365</v>
      </c>
      <c r="AZ460" s="173" t="s">
        <v>520</v>
      </c>
      <c r="BA460" s="426" t="str">
        <f t="shared" si="534"/>
        <v>未定</v>
      </c>
      <c r="BB460" s="173" t="str">
        <f t="shared" si="509"/>
        <v>○</v>
      </c>
      <c r="BC460" s="173" t="str">
        <f t="shared" si="533"/>
        <v/>
      </c>
      <c r="BD460" s="173" t="str">
        <f t="shared" si="474"/>
        <v>○</v>
      </c>
      <c r="BE460" s="1"/>
      <c r="BF460" s="173">
        <v>1</v>
      </c>
      <c r="BG460" s="115" t="s">
        <v>579</v>
      </c>
      <c r="BH460" s="173"/>
      <c r="BI460" s="118"/>
      <c r="BJ460" s="61"/>
      <c r="BK460" s="173"/>
      <c r="BL460" s="3"/>
      <c r="BM460" s="105"/>
      <c r="BN460" s="106"/>
      <c r="BO460" s="3"/>
      <c r="BP460" s="3"/>
    </row>
    <row r="461" spans="1:68" s="273" customFormat="1" ht="21" customHeight="1" x14ac:dyDescent="0.15">
      <c r="A461" s="380" t="s">
        <v>644</v>
      </c>
      <c r="B461" s="230"/>
      <c r="C461" s="505"/>
      <c r="D461" s="506"/>
      <c r="E461" s="88"/>
      <c r="F461" s="91"/>
      <c r="G461" s="90"/>
      <c r="H461" s="90"/>
      <c r="I461" s="243"/>
      <c r="J461" s="90"/>
      <c r="K461" s="88"/>
      <c r="L461" s="89"/>
      <c r="M461" s="89"/>
      <c r="N461" s="90"/>
      <c r="O461" s="245"/>
      <c r="P461" s="83"/>
      <c r="Q461" s="263"/>
      <c r="R461" s="230"/>
      <c r="S461" s="264"/>
      <c r="T461" s="265"/>
      <c r="U461" s="414"/>
      <c r="V461" s="266" t="str">
        <f t="shared" si="525"/>
        <v/>
      </c>
      <c r="W461" s="266"/>
      <c r="X461" s="266"/>
      <c r="Y461" s="266"/>
      <c r="Z461" s="267"/>
      <c r="AA461" s="38"/>
      <c r="AB461" s="92"/>
      <c r="AC461" s="93"/>
      <c r="AD461" s="92"/>
      <c r="AE461" s="93"/>
      <c r="AF461" s="28"/>
      <c r="AG461" s="9" t="str">
        <f t="shared" si="490"/>
        <v/>
      </c>
      <c r="AH461" s="15"/>
      <c r="AI461" s="94"/>
      <c r="AJ461" s="94"/>
      <c r="AK461" s="94"/>
      <c r="AL461" s="45"/>
      <c r="AM461" s="94"/>
      <c r="AN461" s="45"/>
      <c r="AO461" s="94"/>
      <c r="AP461" s="94"/>
      <c r="AQ461" s="94"/>
      <c r="AR461" s="94"/>
      <c r="AS461" s="94"/>
      <c r="AT461" s="94"/>
      <c r="AU461" s="94"/>
      <c r="AV461" s="94"/>
      <c r="AW461" s="94"/>
      <c r="AX461" s="95"/>
      <c r="AY461" s="507"/>
      <c r="AZ461" s="94"/>
      <c r="BA461" s="96"/>
      <c r="BB461" s="95"/>
      <c r="BC461" s="95"/>
      <c r="BD461" s="95"/>
      <c r="BE461" s="104"/>
      <c r="BF461" s="46"/>
      <c r="BG461" s="115"/>
      <c r="BH461" s="116"/>
      <c r="BI461" s="117"/>
      <c r="BJ461" s="61"/>
      <c r="BK461" s="116"/>
      <c r="BL461" s="104"/>
      <c r="BM461" s="83"/>
      <c r="BN461" s="83"/>
      <c r="BO461" s="104"/>
      <c r="BP461" s="104"/>
    </row>
    <row r="462" spans="1:68" s="274" customFormat="1" ht="54" customHeight="1" x14ac:dyDescent="0.15">
      <c r="A462" s="379">
        <v>368</v>
      </c>
      <c r="B462" s="226" t="s">
        <v>287</v>
      </c>
      <c r="C462" s="229" t="s">
        <v>843</v>
      </c>
      <c r="D462" s="228" t="s">
        <v>520</v>
      </c>
      <c r="E462" s="59">
        <v>54.381999999999998</v>
      </c>
      <c r="F462" s="59">
        <v>54.381999999999998</v>
      </c>
      <c r="G462" s="59">
        <v>52.9</v>
      </c>
      <c r="H462" s="59" t="s">
        <v>1083</v>
      </c>
      <c r="I462" s="238" t="s">
        <v>963</v>
      </c>
      <c r="J462" s="241" t="s">
        <v>1109</v>
      </c>
      <c r="K462" s="59">
        <v>54.692</v>
      </c>
      <c r="L462" s="59">
        <v>54.497999999999998</v>
      </c>
      <c r="M462" s="59">
        <f t="shared" ref="M462:M484" si="535">L462-K462</f>
        <v>-0.19400000000000261</v>
      </c>
      <c r="N462" s="59">
        <v>0</v>
      </c>
      <c r="O462" s="242" t="s">
        <v>960</v>
      </c>
      <c r="P462" s="107" t="s">
        <v>1086</v>
      </c>
      <c r="Q462" s="255"/>
      <c r="R462" s="255" t="s">
        <v>160</v>
      </c>
      <c r="S462" s="256" t="s">
        <v>295</v>
      </c>
      <c r="T462" s="257" t="s">
        <v>175</v>
      </c>
      <c r="U462" s="426">
        <v>372</v>
      </c>
      <c r="V462" s="258" t="str">
        <f t="shared" si="525"/>
        <v/>
      </c>
      <c r="W462" s="261"/>
      <c r="X462" s="227"/>
      <c r="Y462" s="227"/>
      <c r="Z462" s="260"/>
      <c r="AA462" s="437"/>
      <c r="AB462" s="435" t="s">
        <v>406</v>
      </c>
      <c r="AC462" s="436"/>
      <c r="AD462" s="435" t="s">
        <v>406</v>
      </c>
      <c r="AE462" s="436"/>
      <c r="AF462" s="437"/>
      <c r="AG462" s="9" t="str">
        <f t="shared" si="490"/>
        <v>文化庁一般会計</v>
      </c>
      <c r="AH462" s="15"/>
      <c r="AI462" s="53" t="str">
        <f t="shared" ref="AI462:AI484" si="536">IF(OR(AJ462="○",AS462="○"),"○","－")</f>
        <v>－</v>
      </c>
      <c r="AJ462" s="53" t="str">
        <f t="shared" ref="AJ462:AJ484" si="537">IF(OR(AO462="○",AP462="○",AQ462="○",AT462="○",AV462="○"),"○","－")</f>
        <v>－</v>
      </c>
      <c r="AK462" s="53" t="str">
        <f t="shared" ref="AK462:AK484" si="538">IF(OR(AO462="○",AP462="○",AQ462="○"),"○","－")</f>
        <v>－</v>
      </c>
      <c r="AL462" s="81"/>
      <c r="AM462" s="46" t="str">
        <f t="shared" ref="AM462:AM484" si="539">IF(AB462="○","○","－")</f>
        <v>－</v>
      </c>
      <c r="AN462" s="81"/>
      <c r="AO462" s="46" t="str">
        <f t="shared" ref="AO462:AO484" si="540">IF(AY462=41730,"○","-")</f>
        <v>-</v>
      </c>
      <c r="AP462" s="46" t="str">
        <f t="shared" ref="AP462:AP484" si="541">IF(AZ462=42460,"○","-")</f>
        <v>-</v>
      </c>
      <c r="AQ462" s="46"/>
      <c r="AR462" s="46"/>
      <c r="AS462" s="46"/>
      <c r="AT462" s="46"/>
      <c r="AU462" s="46"/>
      <c r="AV462" s="46"/>
      <c r="AW462" s="46"/>
      <c r="AX462" s="173" t="s">
        <v>387</v>
      </c>
      <c r="AY462" s="10">
        <v>18354</v>
      </c>
      <c r="AZ462" s="173" t="s">
        <v>520</v>
      </c>
      <c r="BA462" s="426" t="str">
        <f t="shared" si="534"/>
        <v>未定</v>
      </c>
      <c r="BB462" s="173" t="str">
        <f t="shared" si="509"/>
        <v/>
      </c>
      <c r="BC462" s="173" t="str">
        <f t="shared" si="533"/>
        <v/>
      </c>
      <c r="BD462" s="173" t="str">
        <f t="shared" si="474"/>
        <v/>
      </c>
      <c r="BE462" s="1"/>
      <c r="BF462" s="173">
        <v>1</v>
      </c>
      <c r="BG462" s="115" t="s">
        <v>580</v>
      </c>
      <c r="BH462" s="173"/>
      <c r="BI462" s="118"/>
      <c r="BJ462" s="61"/>
      <c r="BK462" s="173"/>
      <c r="BL462" s="3"/>
      <c r="BM462" s="105"/>
      <c r="BN462" s="107"/>
      <c r="BO462" s="3"/>
      <c r="BP462" s="3"/>
    </row>
    <row r="463" spans="1:68" s="274" customFormat="1" ht="54" customHeight="1" x14ac:dyDescent="0.15">
      <c r="A463" s="379">
        <v>369</v>
      </c>
      <c r="B463" s="226" t="s">
        <v>176</v>
      </c>
      <c r="C463" s="229" t="s">
        <v>844</v>
      </c>
      <c r="D463" s="228" t="s">
        <v>520</v>
      </c>
      <c r="E463" s="59">
        <v>126.124</v>
      </c>
      <c r="F463" s="59">
        <v>126.124</v>
      </c>
      <c r="G463" s="59">
        <v>122</v>
      </c>
      <c r="H463" s="59" t="s">
        <v>1083</v>
      </c>
      <c r="I463" s="238" t="s">
        <v>650</v>
      </c>
      <c r="J463" s="241" t="s">
        <v>1206</v>
      </c>
      <c r="K463" s="59">
        <v>104.818</v>
      </c>
      <c r="L463" s="59">
        <v>100.149</v>
      </c>
      <c r="M463" s="59">
        <f t="shared" si="535"/>
        <v>-4.6689999999999969</v>
      </c>
      <c r="N463" s="59">
        <v>0</v>
      </c>
      <c r="O463" s="242" t="s">
        <v>650</v>
      </c>
      <c r="P463" s="107"/>
      <c r="Q463" s="255"/>
      <c r="R463" s="255" t="s">
        <v>160</v>
      </c>
      <c r="S463" s="256" t="s">
        <v>295</v>
      </c>
      <c r="T463" s="257" t="s">
        <v>175</v>
      </c>
      <c r="U463" s="426">
        <v>373</v>
      </c>
      <c r="V463" s="258" t="str">
        <f t="shared" si="525"/>
        <v/>
      </c>
      <c r="W463" s="261"/>
      <c r="X463" s="227" t="s">
        <v>387</v>
      </c>
      <c r="Y463" s="227"/>
      <c r="Z463" s="260"/>
      <c r="AA463" s="437"/>
      <c r="AB463" s="435" t="s">
        <v>406</v>
      </c>
      <c r="AC463" s="436"/>
      <c r="AD463" s="435" t="s">
        <v>406</v>
      </c>
      <c r="AE463" s="436"/>
      <c r="AF463" s="437"/>
      <c r="AG463" s="9" t="str">
        <f t="shared" si="490"/>
        <v>文化庁一般会計</v>
      </c>
      <c r="AH463" s="15"/>
      <c r="AI463" s="53" t="str">
        <f t="shared" si="536"/>
        <v>－</v>
      </c>
      <c r="AJ463" s="53" t="str">
        <f t="shared" si="537"/>
        <v>－</v>
      </c>
      <c r="AK463" s="53" t="str">
        <f t="shared" si="538"/>
        <v>－</v>
      </c>
      <c r="AL463" s="81"/>
      <c r="AM463" s="46" t="str">
        <f t="shared" si="539"/>
        <v>－</v>
      </c>
      <c r="AN463" s="81"/>
      <c r="AO463" s="46" t="str">
        <f t="shared" si="540"/>
        <v>-</v>
      </c>
      <c r="AP463" s="46" t="str">
        <f t="shared" si="541"/>
        <v>-</v>
      </c>
      <c r="AQ463" s="46"/>
      <c r="AR463" s="46"/>
      <c r="AS463" s="46"/>
      <c r="AT463" s="46"/>
      <c r="AU463" s="46"/>
      <c r="AV463" s="46"/>
      <c r="AW463" s="46"/>
      <c r="AX463" s="173" t="s">
        <v>387</v>
      </c>
      <c r="AY463" s="10">
        <v>28946</v>
      </c>
      <c r="AZ463" s="173" t="s">
        <v>520</v>
      </c>
      <c r="BA463" s="426" t="str">
        <f t="shared" si="534"/>
        <v>未定</v>
      </c>
      <c r="BB463" s="173" t="str">
        <f t="shared" si="509"/>
        <v/>
      </c>
      <c r="BC463" s="173" t="str">
        <f t="shared" si="533"/>
        <v/>
      </c>
      <c r="BD463" s="173" t="str">
        <f t="shared" ref="BD463:BD518" si="542">IF(AND(AZ463="未定",AD463="○"),"○","")</f>
        <v/>
      </c>
      <c r="BE463" s="1"/>
      <c r="BF463" s="173">
        <v>1</v>
      </c>
      <c r="BG463" s="115" t="s">
        <v>580</v>
      </c>
      <c r="BH463" s="173"/>
      <c r="BI463" s="118"/>
      <c r="BJ463" s="61"/>
      <c r="BK463" s="173"/>
      <c r="BL463" s="3"/>
      <c r="BM463" s="105"/>
      <c r="BN463" s="107"/>
      <c r="BO463" s="3"/>
      <c r="BP463" s="3"/>
    </row>
    <row r="464" spans="1:68" s="274" customFormat="1" ht="54" customHeight="1" x14ac:dyDescent="0.15">
      <c r="A464" s="379">
        <v>370</v>
      </c>
      <c r="B464" s="226" t="s">
        <v>177</v>
      </c>
      <c r="C464" s="229" t="s">
        <v>790</v>
      </c>
      <c r="D464" s="228" t="s">
        <v>520</v>
      </c>
      <c r="E464" s="59">
        <v>29.561</v>
      </c>
      <c r="F464" s="59">
        <v>29.561</v>
      </c>
      <c r="G464" s="59">
        <v>27.6</v>
      </c>
      <c r="H464" s="59" t="s">
        <v>1083</v>
      </c>
      <c r="I464" s="238" t="s">
        <v>650</v>
      </c>
      <c r="J464" s="241" t="s">
        <v>1204</v>
      </c>
      <c r="K464" s="59">
        <v>29.51</v>
      </c>
      <c r="L464" s="59">
        <v>29.556000000000001</v>
      </c>
      <c r="M464" s="59">
        <f t="shared" si="535"/>
        <v>4.5999999999999375E-2</v>
      </c>
      <c r="N464" s="62">
        <v>0</v>
      </c>
      <c r="O464" s="242" t="s">
        <v>650</v>
      </c>
      <c r="P464" s="113"/>
      <c r="Q464" s="255"/>
      <c r="R464" s="255" t="s">
        <v>160</v>
      </c>
      <c r="S464" s="256" t="s">
        <v>295</v>
      </c>
      <c r="T464" s="257" t="s">
        <v>175</v>
      </c>
      <c r="U464" s="426">
        <v>374</v>
      </c>
      <c r="V464" s="258" t="str">
        <f t="shared" si="525"/>
        <v/>
      </c>
      <c r="W464" s="261"/>
      <c r="X464" s="227"/>
      <c r="Y464" s="227"/>
      <c r="Z464" s="260"/>
      <c r="AA464" s="437"/>
      <c r="AB464" s="435" t="s">
        <v>406</v>
      </c>
      <c r="AC464" s="436"/>
      <c r="AD464" s="435" t="s">
        <v>406</v>
      </c>
      <c r="AE464" s="436"/>
      <c r="AF464" s="437"/>
      <c r="AG464" s="9" t="str">
        <f t="shared" si="490"/>
        <v>文化庁一般会計</v>
      </c>
      <c r="AH464" s="15"/>
      <c r="AI464" s="53" t="str">
        <f t="shared" si="536"/>
        <v>－</v>
      </c>
      <c r="AJ464" s="53" t="str">
        <f t="shared" si="537"/>
        <v>－</v>
      </c>
      <c r="AK464" s="53" t="str">
        <f t="shared" si="538"/>
        <v>－</v>
      </c>
      <c r="AL464" s="81"/>
      <c r="AM464" s="46" t="str">
        <f t="shared" si="539"/>
        <v>－</v>
      </c>
      <c r="AN464" s="81"/>
      <c r="AO464" s="46" t="str">
        <f t="shared" si="540"/>
        <v>-</v>
      </c>
      <c r="AP464" s="46" t="str">
        <f t="shared" si="541"/>
        <v>-</v>
      </c>
      <c r="AQ464" s="46"/>
      <c r="AR464" s="46"/>
      <c r="AS464" s="46"/>
      <c r="AT464" s="46"/>
      <c r="AU464" s="46"/>
      <c r="AV464" s="46"/>
      <c r="AW464" s="46"/>
      <c r="AX464" s="173" t="s">
        <v>387</v>
      </c>
      <c r="AY464" s="10">
        <v>38443</v>
      </c>
      <c r="AZ464" s="173" t="s">
        <v>520</v>
      </c>
      <c r="BA464" s="426" t="str">
        <f t="shared" si="534"/>
        <v>未定</v>
      </c>
      <c r="BB464" s="173" t="str">
        <f t="shared" si="509"/>
        <v/>
      </c>
      <c r="BC464" s="173" t="str">
        <f t="shared" si="533"/>
        <v/>
      </c>
      <c r="BD464" s="173" t="str">
        <f t="shared" si="542"/>
        <v/>
      </c>
      <c r="BE464" s="1"/>
      <c r="BF464" s="173">
        <v>1</v>
      </c>
      <c r="BG464" s="115" t="s">
        <v>580</v>
      </c>
      <c r="BH464" s="173"/>
      <c r="BI464" s="118"/>
      <c r="BJ464" s="61"/>
      <c r="BK464" s="173"/>
      <c r="BL464" s="3"/>
      <c r="BM464" s="105"/>
      <c r="BN464" s="113"/>
      <c r="BO464" s="3"/>
      <c r="BP464" s="3"/>
    </row>
    <row r="465" spans="1:68" s="274" customFormat="1" ht="54" customHeight="1" x14ac:dyDescent="0.15">
      <c r="A465" s="379">
        <v>371</v>
      </c>
      <c r="B465" s="226" t="s">
        <v>178</v>
      </c>
      <c r="C465" s="229" t="s">
        <v>845</v>
      </c>
      <c r="D465" s="228" t="s">
        <v>520</v>
      </c>
      <c r="E465" s="59">
        <v>110.514</v>
      </c>
      <c r="F465" s="59">
        <v>108.5</v>
      </c>
      <c r="G465" s="59">
        <v>73.2</v>
      </c>
      <c r="H465" s="59" t="s">
        <v>1083</v>
      </c>
      <c r="I465" s="238" t="s">
        <v>963</v>
      </c>
      <c r="J465" s="241" t="s">
        <v>1127</v>
      </c>
      <c r="K465" s="59">
        <v>111.20399999999999</v>
      </c>
      <c r="L465" s="59">
        <v>130.309</v>
      </c>
      <c r="M465" s="59">
        <f t="shared" si="535"/>
        <v>19.105000000000004</v>
      </c>
      <c r="N465" s="59">
        <v>-4.7</v>
      </c>
      <c r="O465" s="242" t="s">
        <v>961</v>
      </c>
      <c r="P465" s="107" t="s">
        <v>1207</v>
      </c>
      <c r="Q465" s="255"/>
      <c r="R465" s="255" t="s">
        <v>160</v>
      </c>
      <c r="S465" s="256" t="s">
        <v>295</v>
      </c>
      <c r="T465" s="257" t="s">
        <v>175</v>
      </c>
      <c r="U465" s="426">
        <v>375</v>
      </c>
      <c r="V465" s="258" t="str">
        <f t="shared" si="525"/>
        <v/>
      </c>
      <c r="W465" s="261" t="s">
        <v>603</v>
      </c>
      <c r="X465" s="227" t="s">
        <v>387</v>
      </c>
      <c r="Y465" s="227"/>
      <c r="Z465" s="260"/>
      <c r="AA465" s="437"/>
      <c r="AB465" s="435" t="s">
        <v>407</v>
      </c>
      <c r="AC465" s="436" t="s">
        <v>408</v>
      </c>
      <c r="AD465" s="435"/>
      <c r="AE465" s="436"/>
      <c r="AF465" s="437"/>
      <c r="AG465" s="9" t="str">
        <f t="shared" si="490"/>
        <v>文化庁一般会計</v>
      </c>
      <c r="AH465" s="15"/>
      <c r="AI465" s="53" t="str">
        <f t="shared" si="536"/>
        <v>－</v>
      </c>
      <c r="AJ465" s="53" t="str">
        <f t="shared" si="537"/>
        <v>－</v>
      </c>
      <c r="AK465" s="53" t="str">
        <f t="shared" si="538"/>
        <v>－</v>
      </c>
      <c r="AL465" s="81"/>
      <c r="AM465" s="46" t="str">
        <f t="shared" si="539"/>
        <v>○</v>
      </c>
      <c r="AN465" s="81"/>
      <c r="AO465" s="46" t="str">
        <f t="shared" si="540"/>
        <v>-</v>
      </c>
      <c r="AP465" s="46" t="str">
        <f t="shared" si="541"/>
        <v>-</v>
      </c>
      <c r="AQ465" s="46"/>
      <c r="AR465" s="46"/>
      <c r="AS465" s="46"/>
      <c r="AT465" s="46"/>
      <c r="AU465" s="46"/>
      <c r="AV465" s="46"/>
      <c r="AW465" s="46"/>
      <c r="AX465" s="173" t="s">
        <v>387</v>
      </c>
      <c r="AY465" s="10">
        <v>26024</v>
      </c>
      <c r="AZ465" s="173" t="s">
        <v>520</v>
      </c>
      <c r="BA465" s="426" t="str">
        <f t="shared" si="534"/>
        <v>未定</v>
      </c>
      <c r="BB465" s="173" t="str">
        <f t="shared" si="509"/>
        <v>○</v>
      </c>
      <c r="BC465" s="173" t="str">
        <f t="shared" si="533"/>
        <v>○</v>
      </c>
      <c r="BD465" s="173" t="str">
        <f t="shared" si="542"/>
        <v/>
      </c>
      <c r="BE465" s="1"/>
      <c r="BF465" s="173">
        <v>1</v>
      </c>
      <c r="BG465" s="115" t="s">
        <v>580</v>
      </c>
      <c r="BH465" s="173"/>
      <c r="BI465" s="118"/>
      <c r="BJ465" s="61"/>
      <c r="BK465" s="173"/>
      <c r="BL465" s="3"/>
      <c r="BM465" s="105"/>
      <c r="BN465" s="107"/>
      <c r="BO465" s="3"/>
      <c r="BP465" s="3"/>
    </row>
    <row r="466" spans="1:68" s="274" customFormat="1" ht="54" customHeight="1" x14ac:dyDescent="0.15">
      <c r="A466" s="379">
        <v>372</v>
      </c>
      <c r="B466" s="226" t="s">
        <v>179</v>
      </c>
      <c r="C466" s="229" t="s">
        <v>789</v>
      </c>
      <c r="D466" s="228" t="s">
        <v>520</v>
      </c>
      <c r="E466" s="59">
        <v>18.677</v>
      </c>
      <c r="F466" s="59">
        <v>18.677</v>
      </c>
      <c r="G466" s="59">
        <v>17</v>
      </c>
      <c r="H466" s="59" t="s">
        <v>1083</v>
      </c>
      <c r="I466" s="238" t="s">
        <v>963</v>
      </c>
      <c r="J466" s="241" t="s">
        <v>1209</v>
      </c>
      <c r="K466" s="59">
        <v>18.957999999999998</v>
      </c>
      <c r="L466" s="59">
        <v>18.879000000000001</v>
      </c>
      <c r="M466" s="59">
        <f t="shared" si="535"/>
        <v>-7.8999999999997073E-2</v>
      </c>
      <c r="N466" s="59">
        <v>-7.9000000000000001E-2</v>
      </c>
      <c r="O466" s="242" t="s">
        <v>961</v>
      </c>
      <c r="P466" s="107" t="s">
        <v>1208</v>
      </c>
      <c r="Q466" s="255"/>
      <c r="R466" s="255" t="s">
        <v>160</v>
      </c>
      <c r="S466" s="256" t="s">
        <v>295</v>
      </c>
      <c r="T466" s="257" t="s">
        <v>175</v>
      </c>
      <c r="U466" s="426">
        <v>376</v>
      </c>
      <c r="V466" s="258" t="str">
        <f t="shared" si="525"/>
        <v/>
      </c>
      <c r="W466" s="261"/>
      <c r="X466" s="227"/>
      <c r="Y466" s="227"/>
      <c r="Z466" s="260"/>
      <c r="AA466" s="437"/>
      <c r="AB466" s="435" t="s">
        <v>406</v>
      </c>
      <c r="AC466" s="436"/>
      <c r="AD466" s="435" t="s">
        <v>406</v>
      </c>
      <c r="AE466" s="436"/>
      <c r="AF466" s="437"/>
      <c r="AG466" s="9" t="str">
        <f t="shared" si="490"/>
        <v>文化庁一般会計</v>
      </c>
      <c r="AH466" s="15"/>
      <c r="AI466" s="53" t="str">
        <f t="shared" si="536"/>
        <v>－</v>
      </c>
      <c r="AJ466" s="53" t="str">
        <f t="shared" si="537"/>
        <v>－</v>
      </c>
      <c r="AK466" s="53" t="str">
        <f t="shared" si="538"/>
        <v>－</v>
      </c>
      <c r="AL466" s="81"/>
      <c r="AM466" s="46" t="str">
        <f t="shared" si="539"/>
        <v>－</v>
      </c>
      <c r="AN466" s="81"/>
      <c r="AO466" s="46" t="str">
        <f t="shared" si="540"/>
        <v>-</v>
      </c>
      <c r="AP466" s="46" t="str">
        <f t="shared" si="541"/>
        <v>-</v>
      </c>
      <c r="AQ466" s="46"/>
      <c r="AR466" s="46"/>
      <c r="AS466" s="46"/>
      <c r="AT466" s="46"/>
      <c r="AU466" s="46"/>
      <c r="AV466" s="46"/>
      <c r="AW466" s="46"/>
      <c r="AX466" s="173" t="s">
        <v>387</v>
      </c>
      <c r="AY466" s="10">
        <v>35521</v>
      </c>
      <c r="AZ466" s="173" t="s">
        <v>520</v>
      </c>
      <c r="BA466" s="426" t="str">
        <f t="shared" si="534"/>
        <v>未定</v>
      </c>
      <c r="BB466" s="173" t="str">
        <f t="shared" si="509"/>
        <v/>
      </c>
      <c r="BC466" s="173" t="str">
        <f t="shared" si="533"/>
        <v/>
      </c>
      <c r="BD466" s="173" t="str">
        <f t="shared" si="542"/>
        <v/>
      </c>
      <c r="BE466" s="1"/>
      <c r="BF466" s="173">
        <v>1</v>
      </c>
      <c r="BG466" s="115" t="s">
        <v>580</v>
      </c>
      <c r="BH466" s="173"/>
      <c r="BI466" s="118"/>
      <c r="BJ466" s="61"/>
      <c r="BK466" s="173"/>
      <c r="BL466" s="3"/>
      <c r="BM466" s="105"/>
      <c r="BN466" s="107"/>
      <c r="BO466" s="3"/>
      <c r="BP466" s="3"/>
    </row>
    <row r="467" spans="1:68" s="274" customFormat="1" ht="60" customHeight="1" x14ac:dyDescent="0.15">
      <c r="A467" s="379">
        <v>373</v>
      </c>
      <c r="B467" s="226" t="s">
        <v>250</v>
      </c>
      <c r="C467" s="229" t="s">
        <v>816</v>
      </c>
      <c r="D467" s="228" t="s">
        <v>520</v>
      </c>
      <c r="E467" s="59">
        <v>221.82300000000001</v>
      </c>
      <c r="F467" s="59">
        <v>221.82300000000001</v>
      </c>
      <c r="G467" s="59">
        <v>203</v>
      </c>
      <c r="H467" s="59" t="s">
        <v>1083</v>
      </c>
      <c r="I467" s="238" t="s">
        <v>963</v>
      </c>
      <c r="J467" s="241" t="s">
        <v>1109</v>
      </c>
      <c r="K467" s="59">
        <v>229.99799999999999</v>
      </c>
      <c r="L467" s="59">
        <v>253.279</v>
      </c>
      <c r="M467" s="59">
        <f t="shared" si="535"/>
        <v>23.281000000000006</v>
      </c>
      <c r="N467" s="59">
        <v>0</v>
      </c>
      <c r="O467" s="242" t="s">
        <v>960</v>
      </c>
      <c r="P467" s="107" t="s">
        <v>1086</v>
      </c>
      <c r="Q467" s="255"/>
      <c r="R467" s="255" t="s">
        <v>160</v>
      </c>
      <c r="S467" s="256" t="s">
        <v>295</v>
      </c>
      <c r="T467" s="257" t="s">
        <v>175</v>
      </c>
      <c r="U467" s="426">
        <v>377</v>
      </c>
      <c r="V467" s="258" t="str">
        <f t="shared" si="525"/>
        <v/>
      </c>
      <c r="W467" s="261"/>
      <c r="X467" s="227" t="s">
        <v>387</v>
      </c>
      <c r="Y467" s="227"/>
      <c r="Z467" s="260"/>
      <c r="AA467" s="437"/>
      <c r="AB467" s="435" t="s">
        <v>406</v>
      </c>
      <c r="AC467" s="436"/>
      <c r="AD467" s="435" t="s">
        <v>406</v>
      </c>
      <c r="AE467" s="436"/>
      <c r="AF467" s="437"/>
      <c r="AG467" s="9" t="str">
        <f t="shared" si="490"/>
        <v>文化庁一般会計</v>
      </c>
      <c r="AH467" s="15"/>
      <c r="AI467" s="53" t="str">
        <f t="shared" si="536"/>
        <v>－</v>
      </c>
      <c r="AJ467" s="53" t="str">
        <f t="shared" si="537"/>
        <v>－</v>
      </c>
      <c r="AK467" s="53" t="str">
        <f t="shared" si="538"/>
        <v>－</v>
      </c>
      <c r="AL467" s="81"/>
      <c r="AM467" s="46" t="str">
        <f t="shared" si="539"/>
        <v>－</v>
      </c>
      <c r="AN467" s="81"/>
      <c r="AO467" s="46" t="str">
        <f t="shared" si="540"/>
        <v>-</v>
      </c>
      <c r="AP467" s="46" t="str">
        <f t="shared" si="541"/>
        <v>-</v>
      </c>
      <c r="AQ467" s="46"/>
      <c r="AR467" s="46"/>
      <c r="AS467" s="46"/>
      <c r="AT467" s="46"/>
      <c r="AU467" s="46"/>
      <c r="AV467" s="46"/>
      <c r="AW467" s="46"/>
      <c r="AX467" s="173" t="s">
        <v>387</v>
      </c>
      <c r="AY467" s="10">
        <v>26390</v>
      </c>
      <c r="AZ467" s="173" t="s">
        <v>520</v>
      </c>
      <c r="BA467" s="426" t="str">
        <f t="shared" si="534"/>
        <v>未定</v>
      </c>
      <c r="BB467" s="173" t="str">
        <f t="shared" si="509"/>
        <v/>
      </c>
      <c r="BC467" s="173" t="str">
        <f t="shared" si="533"/>
        <v/>
      </c>
      <c r="BD467" s="173" t="str">
        <f t="shared" si="542"/>
        <v/>
      </c>
      <c r="BE467" s="1"/>
      <c r="BF467" s="173">
        <v>1</v>
      </c>
      <c r="BG467" s="115" t="s">
        <v>580</v>
      </c>
      <c r="BH467" s="173"/>
      <c r="BI467" s="118"/>
      <c r="BJ467" s="61"/>
      <c r="BK467" s="173"/>
      <c r="BL467" s="3"/>
      <c r="BM467" s="105"/>
      <c r="BN467" s="107"/>
      <c r="BO467" s="3"/>
      <c r="BP467" s="3"/>
    </row>
    <row r="468" spans="1:68" s="274" customFormat="1" ht="54" customHeight="1" x14ac:dyDescent="0.15">
      <c r="A468" s="379">
        <v>374</v>
      </c>
      <c r="B468" s="226" t="s">
        <v>251</v>
      </c>
      <c r="C468" s="229" t="s">
        <v>789</v>
      </c>
      <c r="D468" s="228" t="s">
        <v>520</v>
      </c>
      <c r="E468" s="59">
        <v>255.42500000000001</v>
      </c>
      <c r="F468" s="59">
        <v>257</v>
      </c>
      <c r="G468" s="59">
        <v>257</v>
      </c>
      <c r="H468" s="59" t="s">
        <v>1083</v>
      </c>
      <c r="I468" s="238" t="s">
        <v>963</v>
      </c>
      <c r="J468" s="241" t="s">
        <v>1109</v>
      </c>
      <c r="K468" s="59">
        <v>274.12</v>
      </c>
      <c r="L468" s="59">
        <v>306.30599999999998</v>
      </c>
      <c r="M468" s="59">
        <f t="shared" si="535"/>
        <v>32.185999999999979</v>
      </c>
      <c r="N468" s="62">
        <v>0</v>
      </c>
      <c r="O468" s="242" t="s">
        <v>960</v>
      </c>
      <c r="P468" s="406" t="s">
        <v>1086</v>
      </c>
      <c r="Q468" s="255"/>
      <c r="R468" s="255" t="s">
        <v>160</v>
      </c>
      <c r="S468" s="256" t="s">
        <v>295</v>
      </c>
      <c r="T468" s="257" t="s">
        <v>175</v>
      </c>
      <c r="U468" s="426">
        <v>378</v>
      </c>
      <c r="V468" s="258" t="str">
        <f t="shared" si="525"/>
        <v/>
      </c>
      <c r="W468" s="261"/>
      <c r="X468" s="227"/>
      <c r="Y468" s="227" t="s">
        <v>387</v>
      </c>
      <c r="Z468" s="260"/>
      <c r="AA468" s="437"/>
      <c r="AB468" s="435" t="s">
        <v>406</v>
      </c>
      <c r="AC468" s="436"/>
      <c r="AD468" s="435" t="s">
        <v>406</v>
      </c>
      <c r="AE468" s="436"/>
      <c r="AF468" s="437"/>
      <c r="AG468" s="9" t="str">
        <f t="shared" si="490"/>
        <v>文化庁一般会計</v>
      </c>
      <c r="AH468" s="15"/>
      <c r="AI468" s="53" t="str">
        <f t="shared" si="536"/>
        <v>－</v>
      </c>
      <c r="AJ468" s="53" t="str">
        <f t="shared" si="537"/>
        <v>－</v>
      </c>
      <c r="AK468" s="53" t="str">
        <f t="shared" si="538"/>
        <v>－</v>
      </c>
      <c r="AL468" s="81"/>
      <c r="AM468" s="46" t="str">
        <f t="shared" si="539"/>
        <v>－</v>
      </c>
      <c r="AN468" s="81"/>
      <c r="AO468" s="46" t="str">
        <f t="shared" si="540"/>
        <v>-</v>
      </c>
      <c r="AP468" s="46" t="str">
        <f t="shared" si="541"/>
        <v>-</v>
      </c>
      <c r="AQ468" s="46"/>
      <c r="AR468" s="46"/>
      <c r="AS468" s="46"/>
      <c r="AT468" s="46"/>
      <c r="AU468" s="46"/>
      <c r="AV468" s="46"/>
      <c r="AW468" s="46"/>
      <c r="AX468" s="173" t="s">
        <v>387</v>
      </c>
      <c r="AY468" s="10">
        <v>35521</v>
      </c>
      <c r="AZ468" s="173" t="s">
        <v>520</v>
      </c>
      <c r="BA468" s="426" t="str">
        <f t="shared" si="534"/>
        <v>未定</v>
      </c>
      <c r="BB468" s="173" t="str">
        <f t="shared" si="509"/>
        <v/>
      </c>
      <c r="BC468" s="173" t="str">
        <f t="shared" si="533"/>
        <v/>
      </c>
      <c r="BD468" s="173" t="str">
        <f t="shared" si="542"/>
        <v/>
      </c>
      <c r="BE468" s="1"/>
      <c r="BF468" s="173">
        <v>1</v>
      </c>
      <c r="BG468" s="115" t="s">
        <v>580</v>
      </c>
      <c r="BH468" s="173"/>
      <c r="BI468" s="118"/>
      <c r="BJ468" s="61"/>
      <c r="BK468" s="173"/>
      <c r="BL468" s="3"/>
      <c r="BM468" s="105"/>
      <c r="BN468" s="113"/>
      <c r="BO468" s="3"/>
      <c r="BP468" s="3"/>
    </row>
    <row r="469" spans="1:68" s="274" customFormat="1" ht="54" customHeight="1" x14ac:dyDescent="0.15">
      <c r="A469" s="379">
        <v>375</v>
      </c>
      <c r="B469" s="226" t="s">
        <v>252</v>
      </c>
      <c r="C469" s="229" t="s">
        <v>843</v>
      </c>
      <c r="D469" s="228" t="s">
        <v>520</v>
      </c>
      <c r="E469" s="59">
        <v>1370</v>
      </c>
      <c r="F469" s="59">
        <v>1370</v>
      </c>
      <c r="G469" s="59">
        <v>1366</v>
      </c>
      <c r="H469" s="59" t="s">
        <v>1083</v>
      </c>
      <c r="I469" s="238" t="s">
        <v>650</v>
      </c>
      <c r="J469" s="241" t="s">
        <v>1210</v>
      </c>
      <c r="K469" s="59">
        <v>1370</v>
      </c>
      <c r="L469" s="59">
        <v>1879.82</v>
      </c>
      <c r="M469" s="59">
        <f t="shared" si="535"/>
        <v>509.81999999999994</v>
      </c>
      <c r="N469" s="62">
        <v>0</v>
      </c>
      <c r="O469" s="242" t="s">
        <v>650</v>
      </c>
      <c r="P469" s="106"/>
      <c r="Q469" s="255"/>
      <c r="R469" s="255" t="s">
        <v>160</v>
      </c>
      <c r="S469" s="256" t="s">
        <v>295</v>
      </c>
      <c r="T469" s="257" t="s">
        <v>175</v>
      </c>
      <c r="U469" s="426">
        <v>379</v>
      </c>
      <c r="V469" s="258"/>
      <c r="W469" s="261" t="s">
        <v>693</v>
      </c>
      <c r="X469" s="227"/>
      <c r="Y469" s="227"/>
      <c r="Z469" s="260"/>
      <c r="AA469" s="437"/>
      <c r="AB469" s="435" t="s">
        <v>406</v>
      </c>
      <c r="AC469" s="436"/>
      <c r="AD469" s="435" t="s">
        <v>407</v>
      </c>
      <c r="AE469" s="436" t="s">
        <v>409</v>
      </c>
      <c r="AF469" s="437"/>
      <c r="AG469" s="9" t="str">
        <f t="shared" si="490"/>
        <v>文化庁一般会計</v>
      </c>
      <c r="AH469" s="15"/>
      <c r="AI469" s="53" t="str">
        <f t="shared" si="536"/>
        <v>－</v>
      </c>
      <c r="AJ469" s="53" t="str">
        <f t="shared" si="537"/>
        <v>－</v>
      </c>
      <c r="AK469" s="53" t="str">
        <f t="shared" si="538"/>
        <v>－</v>
      </c>
      <c r="AL469" s="81"/>
      <c r="AM469" s="46" t="str">
        <f t="shared" si="539"/>
        <v>－</v>
      </c>
      <c r="AN469" s="81"/>
      <c r="AO469" s="46" t="str">
        <f t="shared" si="540"/>
        <v>-</v>
      </c>
      <c r="AP469" s="46" t="str">
        <f t="shared" si="541"/>
        <v>-</v>
      </c>
      <c r="AQ469" s="46"/>
      <c r="AR469" s="46"/>
      <c r="AS469" s="46"/>
      <c r="AT469" s="46"/>
      <c r="AU469" s="46"/>
      <c r="AV469" s="46"/>
      <c r="AW469" s="46"/>
      <c r="AX469" s="173" t="s">
        <v>387</v>
      </c>
      <c r="AY469" s="10">
        <v>18354</v>
      </c>
      <c r="AZ469" s="173" t="s">
        <v>520</v>
      </c>
      <c r="BA469" s="426" t="str">
        <f t="shared" si="534"/>
        <v>未定</v>
      </c>
      <c r="BB469" s="173" t="str">
        <f t="shared" si="509"/>
        <v>○</v>
      </c>
      <c r="BC469" s="173" t="str">
        <f t="shared" si="533"/>
        <v/>
      </c>
      <c r="BD469" s="173" t="str">
        <f t="shared" si="542"/>
        <v>○</v>
      </c>
      <c r="BE469" s="1"/>
      <c r="BF469" s="173">
        <v>1</v>
      </c>
      <c r="BG469" s="115" t="s">
        <v>580</v>
      </c>
      <c r="BH469" s="173"/>
      <c r="BI469" s="118"/>
      <c r="BJ469" s="61"/>
      <c r="BK469" s="173"/>
      <c r="BL469" s="3"/>
      <c r="BM469" s="105"/>
      <c r="BN469" s="106"/>
      <c r="BO469" s="3"/>
      <c r="BP469" s="3"/>
    </row>
    <row r="470" spans="1:68" s="274" customFormat="1" ht="54" customHeight="1" x14ac:dyDescent="0.15">
      <c r="A470" s="379">
        <v>376</v>
      </c>
      <c r="B470" s="226" t="s">
        <v>253</v>
      </c>
      <c r="C470" s="229" t="s">
        <v>809</v>
      </c>
      <c r="D470" s="228" t="s">
        <v>520</v>
      </c>
      <c r="E470" s="59">
        <v>35.085999999999999</v>
      </c>
      <c r="F470" s="59">
        <v>35.085999999999999</v>
      </c>
      <c r="G470" s="59">
        <v>35</v>
      </c>
      <c r="H470" s="59" t="s">
        <v>1083</v>
      </c>
      <c r="I470" s="238" t="s">
        <v>650</v>
      </c>
      <c r="J470" s="241" t="s">
        <v>1204</v>
      </c>
      <c r="K470" s="59">
        <v>35.087000000000003</v>
      </c>
      <c r="L470" s="59">
        <v>35.087000000000003</v>
      </c>
      <c r="M470" s="59">
        <f t="shared" si="535"/>
        <v>0</v>
      </c>
      <c r="N470" s="62">
        <v>0</v>
      </c>
      <c r="O470" s="242" t="s">
        <v>650</v>
      </c>
      <c r="P470" s="113"/>
      <c r="Q470" s="255"/>
      <c r="R470" s="255" t="s">
        <v>160</v>
      </c>
      <c r="S470" s="256" t="s">
        <v>295</v>
      </c>
      <c r="T470" s="257" t="s">
        <v>175</v>
      </c>
      <c r="U470" s="426">
        <v>380</v>
      </c>
      <c r="V470" s="258" t="str">
        <f t="shared" si="525"/>
        <v/>
      </c>
      <c r="W470" s="261"/>
      <c r="X470" s="227"/>
      <c r="Y470" s="227"/>
      <c r="Z470" s="260"/>
      <c r="AA470" s="437"/>
      <c r="AB470" s="435" t="s">
        <v>406</v>
      </c>
      <c r="AC470" s="436"/>
      <c r="AD470" s="435" t="s">
        <v>406</v>
      </c>
      <c r="AE470" s="436"/>
      <c r="AF470" s="437"/>
      <c r="AG470" s="9" t="str">
        <f t="shared" si="490"/>
        <v>文化庁一般会計</v>
      </c>
      <c r="AH470" s="15"/>
      <c r="AI470" s="53" t="str">
        <f t="shared" si="536"/>
        <v>－</v>
      </c>
      <c r="AJ470" s="53" t="str">
        <f t="shared" si="537"/>
        <v>－</v>
      </c>
      <c r="AK470" s="53" t="str">
        <f t="shared" si="538"/>
        <v>－</v>
      </c>
      <c r="AL470" s="81"/>
      <c r="AM470" s="46" t="str">
        <f t="shared" si="539"/>
        <v>－</v>
      </c>
      <c r="AN470" s="81"/>
      <c r="AO470" s="46" t="str">
        <f t="shared" si="540"/>
        <v>-</v>
      </c>
      <c r="AP470" s="46" t="str">
        <f t="shared" si="541"/>
        <v>-</v>
      </c>
      <c r="AQ470" s="46"/>
      <c r="AR470" s="46"/>
      <c r="AS470" s="46"/>
      <c r="AT470" s="46"/>
      <c r="AU470" s="46"/>
      <c r="AV470" s="46"/>
      <c r="AW470" s="46"/>
      <c r="AX470" s="173" t="s">
        <v>387</v>
      </c>
      <c r="AY470" s="10">
        <v>19450</v>
      </c>
      <c r="AZ470" s="173" t="s">
        <v>520</v>
      </c>
      <c r="BA470" s="426" t="str">
        <f t="shared" si="534"/>
        <v>未定</v>
      </c>
      <c r="BB470" s="173" t="str">
        <f t="shared" si="509"/>
        <v/>
      </c>
      <c r="BC470" s="173" t="str">
        <f t="shared" si="533"/>
        <v/>
      </c>
      <c r="BD470" s="173" t="str">
        <f t="shared" si="542"/>
        <v/>
      </c>
      <c r="BE470" s="1"/>
      <c r="BF470" s="173">
        <v>1</v>
      </c>
      <c r="BG470" s="115" t="s">
        <v>580</v>
      </c>
      <c r="BH470" s="173"/>
      <c r="BI470" s="118"/>
      <c r="BJ470" s="61"/>
      <c r="BK470" s="173"/>
      <c r="BL470" s="3"/>
      <c r="BM470" s="105"/>
      <c r="BN470" s="113"/>
      <c r="BO470" s="3"/>
      <c r="BP470" s="3"/>
    </row>
    <row r="471" spans="1:68" s="274" customFormat="1" ht="54" customHeight="1" x14ac:dyDescent="0.15">
      <c r="A471" s="379">
        <v>377</v>
      </c>
      <c r="B471" s="226" t="s">
        <v>94</v>
      </c>
      <c r="C471" s="229" t="s">
        <v>843</v>
      </c>
      <c r="D471" s="228" t="s">
        <v>520</v>
      </c>
      <c r="E471" s="59">
        <v>677.31399999999996</v>
      </c>
      <c r="F471" s="59">
        <v>677.31399999999996</v>
      </c>
      <c r="G471" s="59">
        <v>639</v>
      </c>
      <c r="H471" s="59" t="s">
        <v>1083</v>
      </c>
      <c r="I471" s="238" t="s">
        <v>963</v>
      </c>
      <c r="J471" s="241" t="s">
        <v>1109</v>
      </c>
      <c r="K471" s="59">
        <v>688.18799999999999</v>
      </c>
      <c r="L471" s="59">
        <v>746.46</v>
      </c>
      <c r="M471" s="59">
        <f t="shared" si="535"/>
        <v>58.272000000000048</v>
      </c>
      <c r="N471" s="59">
        <v>0</v>
      </c>
      <c r="O471" s="242" t="s">
        <v>960</v>
      </c>
      <c r="P471" s="107" t="s">
        <v>1114</v>
      </c>
      <c r="Q471" s="255"/>
      <c r="R471" s="255" t="s">
        <v>160</v>
      </c>
      <c r="S471" s="256" t="s">
        <v>295</v>
      </c>
      <c r="T471" s="257" t="s">
        <v>175</v>
      </c>
      <c r="U471" s="426">
        <v>381</v>
      </c>
      <c r="V471" s="258" t="str">
        <f t="shared" si="525"/>
        <v/>
      </c>
      <c r="W471" s="261"/>
      <c r="X471" s="227"/>
      <c r="Y471" s="227"/>
      <c r="Z471" s="260"/>
      <c r="AA471" s="437"/>
      <c r="AB471" s="435" t="s">
        <v>406</v>
      </c>
      <c r="AC471" s="436"/>
      <c r="AD471" s="435" t="s">
        <v>406</v>
      </c>
      <c r="AE471" s="436"/>
      <c r="AF471" s="437"/>
      <c r="AG471" s="9" t="str">
        <f t="shared" si="490"/>
        <v>文化庁一般会計</v>
      </c>
      <c r="AH471" s="15"/>
      <c r="AI471" s="53" t="str">
        <f t="shared" si="536"/>
        <v>－</v>
      </c>
      <c r="AJ471" s="53" t="str">
        <f t="shared" si="537"/>
        <v>－</v>
      </c>
      <c r="AK471" s="53" t="str">
        <f t="shared" si="538"/>
        <v>－</v>
      </c>
      <c r="AL471" s="81"/>
      <c r="AM471" s="46" t="str">
        <f t="shared" si="539"/>
        <v>－</v>
      </c>
      <c r="AN471" s="81"/>
      <c r="AO471" s="46" t="str">
        <f t="shared" si="540"/>
        <v>-</v>
      </c>
      <c r="AP471" s="46" t="str">
        <f t="shared" si="541"/>
        <v>-</v>
      </c>
      <c r="AQ471" s="46"/>
      <c r="AR471" s="46"/>
      <c r="AS471" s="46"/>
      <c r="AT471" s="46"/>
      <c r="AU471" s="46"/>
      <c r="AV471" s="46"/>
      <c r="AW471" s="46"/>
      <c r="AX471" s="173" t="s">
        <v>387</v>
      </c>
      <c r="AY471" s="10">
        <v>18354</v>
      </c>
      <c r="AZ471" s="173" t="s">
        <v>520</v>
      </c>
      <c r="BA471" s="426" t="str">
        <f t="shared" si="534"/>
        <v>未定</v>
      </c>
      <c r="BB471" s="173" t="str">
        <f t="shared" si="509"/>
        <v/>
      </c>
      <c r="BC471" s="173" t="str">
        <f t="shared" si="533"/>
        <v/>
      </c>
      <c r="BD471" s="173" t="str">
        <f t="shared" si="542"/>
        <v/>
      </c>
      <c r="BE471" s="1"/>
      <c r="BF471" s="173">
        <v>1</v>
      </c>
      <c r="BG471" s="115" t="s">
        <v>580</v>
      </c>
      <c r="BH471" s="173"/>
      <c r="BI471" s="118"/>
      <c r="BJ471" s="61"/>
      <c r="BK471" s="173"/>
      <c r="BL471" s="3"/>
      <c r="BM471" s="105"/>
      <c r="BN471" s="107"/>
      <c r="BO471" s="3"/>
      <c r="BP471" s="3"/>
    </row>
    <row r="472" spans="1:68" s="274" customFormat="1" ht="60" customHeight="1" x14ac:dyDescent="0.15">
      <c r="A472" s="379">
        <v>378</v>
      </c>
      <c r="B472" s="226" t="s">
        <v>154</v>
      </c>
      <c r="C472" s="229" t="s">
        <v>843</v>
      </c>
      <c r="D472" s="228" t="s">
        <v>520</v>
      </c>
      <c r="E472" s="59">
        <v>21418.091</v>
      </c>
      <c r="F472" s="59">
        <v>21613</v>
      </c>
      <c r="G472" s="59">
        <v>21613</v>
      </c>
      <c r="H472" s="59" t="s">
        <v>1083</v>
      </c>
      <c r="I472" s="238" t="s">
        <v>963</v>
      </c>
      <c r="J472" s="241" t="s">
        <v>1211</v>
      </c>
      <c r="K472" s="59">
        <f>20429.863+1245.722</f>
        <v>21675.585000000003</v>
      </c>
      <c r="L472" s="59">
        <v>22651.608</v>
      </c>
      <c r="M472" s="59">
        <f t="shared" si="535"/>
        <v>976.02299999999741</v>
      </c>
      <c r="N472" s="59">
        <v>0</v>
      </c>
      <c r="O472" s="242" t="s">
        <v>960</v>
      </c>
      <c r="P472" s="107" t="s">
        <v>1211</v>
      </c>
      <c r="Q472" s="255"/>
      <c r="R472" s="255" t="s">
        <v>160</v>
      </c>
      <c r="S472" s="256" t="s">
        <v>295</v>
      </c>
      <c r="T472" s="257" t="s">
        <v>175</v>
      </c>
      <c r="U472" s="426">
        <v>382</v>
      </c>
      <c r="V472" s="258"/>
      <c r="W472" s="261" t="s">
        <v>693</v>
      </c>
      <c r="X472" s="227"/>
      <c r="Y472" s="227" t="s">
        <v>387</v>
      </c>
      <c r="Z472" s="260"/>
      <c r="AA472" s="437"/>
      <c r="AB472" s="435" t="s">
        <v>406</v>
      </c>
      <c r="AC472" s="436"/>
      <c r="AD472" s="435" t="s">
        <v>407</v>
      </c>
      <c r="AE472" s="436" t="s">
        <v>409</v>
      </c>
      <c r="AF472" s="437"/>
      <c r="AG472" s="9" t="str">
        <f t="shared" si="490"/>
        <v>文化庁一般会計</v>
      </c>
      <c r="AH472" s="9" t="s">
        <v>722</v>
      </c>
      <c r="AI472" s="53" t="str">
        <f t="shared" si="536"/>
        <v>－</v>
      </c>
      <c r="AJ472" s="53" t="str">
        <f t="shared" si="537"/>
        <v>－</v>
      </c>
      <c r="AK472" s="53" t="str">
        <f t="shared" si="538"/>
        <v>－</v>
      </c>
      <c r="AL472" s="81"/>
      <c r="AM472" s="46" t="str">
        <f t="shared" si="539"/>
        <v>－</v>
      </c>
      <c r="AN472" s="81"/>
      <c r="AO472" s="46" t="str">
        <f t="shared" si="540"/>
        <v>-</v>
      </c>
      <c r="AP472" s="46" t="str">
        <f t="shared" si="541"/>
        <v>-</v>
      </c>
      <c r="AQ472" s="46"/>
      <c r="AR472" s="46"/>
      <c r="AS472" s="46"/>
      <c r="AT472" s="46"/>
      <c r="AU472" s="46"/>
      <c r="AV472" s="46"/>
      <c r="AW472" s="46"/>
      <c r="AX472" s="173" t="s">
        <v>387</v>
      </c>
      <c r="AY472" s="10">
        <v>18354</v>
      </c>
      <c r="AZ472" s="173" t="s">
        <v>520</v>
      </c>
      <c r="BA472" s="426" t="str">
        <f t="shared" si="534"/>
        <v>未定</v>
      </c>
      <c r="BB472" s="173" t="str">
        <f t="shared" si="509"/>
        <v>○</v>
      </c>
      <c r="BC472" s="173" t="str">
        <f t="shared" si="533"/>
        <v/>
      </c>
      <c r="BD472" s="173" t="str">
        <f t="shared" si="542"/>
        <v>○</v>
      </c>
      <c r="BE472" s="1"/>
      <c r="BF472" s="173">
        <v>1</v>
      </c>
      <c r="BG472" s="115" t="s">
        <v>580</v>
      </c>
      <c r="BH472" s="173"/>
      <c r="BI472" s="118"/>
      <c r="BJ472" s="61"/>
      <c r="BK472" s="173"/>
      <c r="BL472" s="3"/>
      <c r="BM472" s="105"/>
      <c r="BN472" s="107"/>
      <c r="BO472" s="3"/>
      <c r="BP472" s="3"/>
    </row>
    <row r="473" spans="1:68" s="274" customFormat="1" ht="60" customHeight="1" x14ac:dyDescent="0.15">
      <c r="A473" s="379">
        <v>379</v>
      </c>
      <c r="B473" s="226" t="s">
        <v>529</v>
      </c>
      <c r="C473" s="229" t="s">
        <v>788</v>
      </c>
      <c r="D473" s="228" t="s">
        <v>793</v>
      </c>
      <c r="E473" s="59">
        <v>0</v>
      </c>
      <c r="F473" s="59">
        <v>9.1349999999999998</v>
      </c>
      <c r="G473" s="59">
        <v>9.1</v>
      </c>
      <c r="H473" s="59" t="s">
        <v>1083</v>
      </c>
      <c r="I473" s="238" t="s">
        <v>964</v>
      </c>
      <c r="J473" s="241" t="s">
        <v>1212</v>
      </c>
      <c r="K473" s="59">
        <v>0</v>
      </c>
      <c r="L473" s="59">
        <v>0</v>
      </c>
      <c r="M473" s="59">
        <f t="shared" si="535"/>
        <v>0</v>
      </c>
      <c r="N473" s="62">
        <v>0</v>
      </c>
      <c r="O473" s="242" t="s">
        <v>962</v>
      </c>
      <c r="P473" s="113"/>
      <c r="Q473" s="255"/>
      <c r="R473" s="255" t="s">
        <v>160</v>
      </c>
      <c r="S473" s="256" t="s">
        <v>295</v>
      </c>
      <c r="T473" s="257" t="s">
        <v>175</v>
      </c>
      <c r="U473" s="426">
        <v>383</v>
      </c>
      <c r="V473" s="258"/>
      <c r="W473" s="261" t="s">
        <v>693</v>
      </c>
      <c r="X473" s="227"/>
      <c r="Y473" s="227"/>
      <c r="Z473" s="260"/>
      <c r="AA473" s="437"/>
      <c r="AB473" s="435"/>
      <c r="AC473" s="436"/>
      <c r="AD473" s="435" t="s">
        <v>407</v>
      </c>
      <c r="AE473" s="436" t="s">
        <v>409</v>
      </c>
      <c r="AF473" s="437"/>
      <c r="AG473" s="9" t="str">
        <f t="shared" si="490"/>
        <v>文化庁一般会計</v>
      </c>
      <c r="AH473" s="9" t="s">
        <v>723</v>
      </c>
      <c r="AI473" s="53" t="str">
        <f t="shared" si="536"/>
        <v>－</v>
      </c>
      <c r="AJ473" s="53" t="str">
        <f t="shared" si="537"/>
        <v>－</v>
      </c>
      <c r="AK473" s="53" t="str">
        <f t="shared" si="538"/>
        <v>－</v>
      </c>
      <c r="AL473" s="81"/>
      <c r="AM473" s="46" t="str">
        <f t="shared" si="539"/>
        <v>－</v>
      </c>
      <c r="AN473" s="81"/>
      <c r="AO473" s="46" t="str">
        <f t="shared" si="540"/>
        <v>-</v>
      </c>
      <c r="AP473" s="46" t="str">
        <f t="shared" si="541"/>
        <v>-</v>
      </c>
      <c r="AQ473" s="46"/>
      <c r="AR473" s="46"/>
      <c r="AS473" s="46"/>
      <c r="AT473" s="46"/>
      <c r="AU473" s="46"/>
      <c r="AV473" s="46"/>
      <c r="AW473" s="46"/>
      <c r="AX473" s="173"/>
      <c r="AY473" s="10">
        <v>40634</v>
      </c>
      <c r="AZ473" s="508">
        <v>42094</v>
      </c>
      <c r="BA473" s="426">
        <f t="shared" si="534"/>
        <v>4</v>
      </c>
      <c r="BB473" s="173" t="str">
        <f t="shared" si="509"/>
        <v/>
      </c>
      <c r="BC473" s="173"/>
      <c r="BD473" s="173" t="str">
        <f t="shared" si="542"/>
        <v/>
      </c>
      <c r="BE473" s="1"/>
      <c r="BF473" s="173">
        <v>1</v>
      </c>
      <c r="BG473" s="115" t="s">
        <v>580</v>
      </c>
      <c r="BH473" s="173"/>
      <c r="BI473" s="118"/>
      <c r="BJ473" s="61"/>
      <c r="BK473" s="173"/>
      <c r="BL473" s="3"/>
      <c r="BM473" s="105"/>
      <c r="BN473" s="113"/>
      <c r="BO473" s="3"/>
      <c r="BP473" s="3"/>
    </row>
    <row r="474" spans="1:68" s="274" customFormat="1" ht="54" customHeight="1" x14ac:dyDescent="0.15">
      <c r="A474" s="379">
        <v>380</v>
      </c>
      <c r="B474" s="226" t="s">
        <v>111</v>
      </c>
      <c r="C474" s="229" t="s">
        <v>817</v>
      </c>
      <c r="D474" s="228" t="s">
        <v>520</v>
      </c>
      <c r="E474" s="59">
        <v>11498.154</v>
      </c>
      <c r="F474" s="59">
        <v>11354</v>
      </c>
      <c r="G474" s="59">
        <v>10982</v>
      </c>
      <c r="H474" s="59" t="s">
        <v>1083</v>
      </c>
      <c r="I474" s="238" t="s">
        <v>963</v>
      </c>
      <c r="J474" s="241" t="s">
        <v>1114</v>
      </c>
      <c r="K474" s="59">
        <v>10774.763000000001</v>
      </c>
      <c r="L474" s="59">
        <v>11034.239</v>
      </c>
      <c r="M474" s="59">
        <f t="shared" si="535"/>
        <v>259.47599999999875</v>
      </c>
      <c r="N474" s="62">
        <v>-407.49900000000002</v>
      </c>
      <c r="O474" s="242" t="s">
        <v>961</v>
      </c>
      <c r="P474" s="106" t="s">
        <v>1213</v>
      </c>
      <c r="Q474" s="255"/>
      <c r="R474" s="255" t="s">
        <v>160</v>
      </c>
      <c r="S474" s="256" t="s">
        <v>295</v>
      </c>
      <c r="T474" s="257" t="s">
        <v>175</v>
      </c>
      <c r="U474" s="426">
        <v>384</v>
      </c>
      <c r="V474" s="258"/>
      <c r="W474" s="261" t="s">
        <v>693</v>
      </c>
      <c r="X474" s="227"/>
      <c r="Y474" s="227" t="s">
        <v>387</v>
      </c>
      <c r="Z474" s="260"/>
      <c r="AA474" s="437"/>
      <c r="AB474" s="435" t="s">
        <v>406</v>
      </c>
      <c r="AC474" s="436"/>
      <c r="AD474" s="435" t="s">
        <v>407</v>
      </c>
      <c r="AE474" s="436" t="s">
        <v>409</v>
      </c>
      <c r="AF474" s="437"/>
      <c r="AG474" s="9" t="str">
        <f t="shared" si="490"/>
        <v>文化庁一般会計</v>
      </c>
      <c r="AH474" s="9" t="s">
        <v>722</v>
      </c>
      <c r="AI474" s="53" t="str">
        <f t="shared" si="536"/>
        <v>－</v>
      </c>
      <c r="AJ474" s="53" t="str">
        <f t="shared" si="537"/>
        <v>－</v>
      </c>
      <c r="AK474" s="53" t="str">
        <f t="shared" si="538"/>
        <v>－</v>
      </c>
      <c r="AL474" s="81"/>
      <c r="AM474" s="46" t="str">
        <f t="shared" si="539"/>
        <v>－</v>
      </c>
      <c r="AN474" s="81"/>
      <c r="AO474" s="46" t="str">
        <f t="shared" si="540"/>
        <v>-</v>
      </c>
      <c r="AP474" s="46" t="str">
        <f t="shared" si="541"/>
        <v>-</v>
      </c>
      <c r="AQ474" s="46"/>
      <c r="AR474" s="46"/>
      <c r="AS474" s="46"/>
      <c r="AT474" s="46"/>
      <c r="AU474" s="46"/>
      <c r="AV474" s="46"/>
      <c r="AW474" s="46"/>
      <c r="AX474" s="173" t="s">
        <v>387</v>
      </c>
      <c r="AY474" s="10">
        <v>20911</v>
      </c>
      <c r="AZ474" s="173" t="s">
        <v>520</v>
      </c>
      <c r="BA474" s="426" t="str">
        <f t="shared" si="534"/>
        <v>未定</v>
      </c>
      <c r="BB474" s="173" t="str">
        <f t="shared" si="509"/>
        <v>○</v>
      </c>
      <c r="BC474" s="173" t="str">
        <f t="shared" ref="BC474:BC502" si="543">IF(AND(AZ474="未定",AB474="○"),"○","")</f>
        <v/>
      </c>
      <c r="BD474" s="173" t="str">
        <f t="shared" si="542"/>
        <v>○</v>
      </c>
      <c r="BE474" s="1"/>
      <c r="BF474" s="173">
        <v>1</v>
      </c>
      <c r="BG474" s="115" t="s">
        <v>580</v>
      </c>
      <c r="BH474" s="173"/>
      <c r="BI474" s="118"/>
      <c r="BJ474" s="61"/>
      <c r="BK474" s="173"/>
      <c r="BL474" s="3"/>
      <c r="BM474" s="105"/>
      <c r="BN474" s="106"/>
      <c r="BO474" s="3"/>
      <c r="BP474" s="3"/>
    </row>
    <row r="475" spans="1:68" s="274" customFormat="1" ht="55.5" customHeight="1" x14ac:dyDescent="0.15">
      <c r="A475" s="379">
        <v>381</v>
      </c>
      <c r="B475" s="226" t="s">
        <v>95</v>
      </c>
      <c r="C475" s="229" t="s">
        <v>801</v>
      </c>
      <c r="D475" s="228" t="s">
        <v>520</v>
      </c>
      <c r="E475" s="59">
        <v>562.37</v>
      </c>
      <c r="F475" s="59">
        <v>584</v>
      </c>
      <c r="G475" s="59">
        <v>583</v>
      </c>
      <c r="H475" s="59" t="s">
        <v>1083</v>
      </c>
      <c r="I475" s="238" t="s">
        <v>963</v>
      </c>
      <c r="J475" s="241" t="s">
        <v>1211</v>
      </c>
      <c r="K475" s="59">
        <v>468.41500000000002</v>
      </c>
      <c r="L475" s="59">
        <v>483.08199999999999</v>
      </c>
      <c r="M475" s="59">
        <f t="shared" si="535"/>
        <v>14.666999999999973</v>
      </c>
      <c r="N475" s="62">
        <v>0</v>
      </c>
      <c r="O475" s="242" t="s">
        <v>960</v>
      </c>
      <c r="P475" s="106" t="s">
        <v>1211</v>
      </c>
      <c r="Q475" s="255"/>
      <c r="R475" s="255" t="s">
        <v>160</v>
      </c>
      <c r="S475" s="256" t="s">
        <v>295</v>
      </c>
      <c r="T475" s="257" t="s">
        <v>166</v>
      </c>
      <c r="U475" s="426">
        <v>385</v>
      </c>
      <c r="V475" s="258" t="str">
        <f t="shared" si="525"/>
        <v/>
      </c>
      <c r="W475" s="261"/>
      <c r="X475" s="227"/>
      <c r="Y475" s="227"/>
      <c r="Z475" s="260"/>
      <c r="AA475" s="437"/>
      <c r="AB475" s="435" t="s">
        <v>406</v>
      </c>
      <c r="AC475" s="436"/>
      <c r="AD475" s="435" t="s">
        <v>406</v>
      </c>
      <c r="AE475" s="436"/>
      <c r="AF475" s="437"/>
      <c r="AG475" s="9" t="str">
        <f t="shared" si="490"/>
        <v>文化庁一般会計</v>
      </c>
      <c r="AH475" s="9" t="s">
        <v>722</v>
      </c>
      <c r="AI475" s="53" t="str">
        <f t="shared" si="536"/>
        <v>－</v>
      </c>
      <c r="AJ475" s="53" t="str">
        <f t="shared" si="537"/>
        <v>－</v>
      </c>
      <c r="AK475" s="53" t="str">
        <f t="shared" si="538"/>
        <v>－</v>
      </c>
      <c r="AL475" s="81"/>
      <c r="AM475" s="46" t="str">
        <f t="shared" si="539"/>
        <v>－</v>
      </c>
      <c r="AN475" s="81"/>
      <c r="AO475" s="46" t="str">
        <f t="shared" si="540"/>
        <v>-</v>
      </c>
      <c r="AP475" s="46" t="str">
        <f t="shared" si="541"/>
        <v>-</v>
      </c>
      <c r="AQ475" s="46"/>
      <c r="AR475" s="46"/>
      <c r="AS475" s="46"/>
      <c r="AT475" s="46"/>
      <c r="AU475" s="46"/>
      <c r="AV475" s="46"/>
      <c r="AW475" s="46"/>
      <c r="AX475" s="173" t="s">
        <v>387</v>
      </c>
      <c r="AY475" s="10">
        <v>23102</v>
      </c>
      <c r="AZ475" s="173" t="s">
        <v>520</v>
      </c>
      <c r="BA475" s="426" t="str">
        <f t="shared" si="534"/>
        <v>未定</v>
      </c>
      <c r="BB475" s="173" t="str">
        <f t="shared" si="509"/>
        <v/>
      </c>
      <c r="BC475" s="173" t="str">
        <f t="shared" si="543"/>
        <v/>
      </c>
      <c r="BD475" s="173" t="str">
        <f t="shared" si="542"/>
        <v/>
      </c>
      <c r="BE475" s="1"/>
      <c r="BF475" s="173">
        <v>1</v>
      </c>
      <c r="BG475" s="115" t="s">
        <v>580</v>
      </c>
      <c r="BH475" s="173"/>
      <c r="BI475" s="118"/>
      <c r="BJ475" s="61"/>
      <c r="BK475" s="173"/>
      <c r="BL475" s="3"/>
      <c r="BM475" s="105"/>
      <c r="BN475" s="106"/>
      <c r="BO475" s="3"/>
      <c r="BP475" s="3"/>
    </row>
    <row r="476" spans="1:68" s="274" customFormat="1" ht="55.5" customHeight="1" x14ac:dyDescent="0.15">
      <c r="A476" s="379">
        <v>382</v>
      </c>
      <c r="B476" s="226" t="s">
        <v>258</v>
      </c>
      <c r="C476" s="229" t="s">
        <v>821</v>
      </c>
      <c r="D476" s="228" t="s">
        <v>520</v>
      </c>
      <c r="E476" s="59">
        <v>444.53800000000001</v>
      </c>
      <c r="F476" s="59">
        <v>140</v>
      </c>
      <c r="G476" s="59">
        <v>132</v>
      </c>
      <c r="H476" s="59" t="s">
        <v>1083</v>
      </c>
      <c r="I476" s="238" t="s">
        <v>963</v>
      </c>
      <c r="J476" s="241" t="s">
        <v>1214</v>
      </c>
      <c r="K476" s="59">
        <v>284.23700000000002</v>
      </c>
      <c r="L476" s="59">
        <v>236.31200000000001</v>
      </c>
      <c r="M476" s="59">
        <f t="shared" si="535"/>
        <v>-47.925000000000011</v>
      </c>
      <c r="N476" s="62">
        <v>-47.924999999999997</v>
      </c>
      <c r="O476" s="242" t="s">
        <v>961</v>
      </c>
      <c r="P476" s="106" t="s">
        <v>1215</v>
      </c>
      <c r="Q476" s="255"/>
      <c r="R476" s="255" t="s">
        <v>160</v>
      </c>
      <c r="S476" s="256" t="s">
        <v>295</v>
      </c>
      <c r="T476" s="257" t="s">
        <v>166</v>
      </c>
      <c r="U476" s="426">
        <v>386</v>
      </c>
      <c r="V476" s="258" t="str">
        <f t="shared" si="525"/>
        <v/>
      </c>
      <c r="W476" s="261"/>
      <c r="X476" s="227"/>
      <c r="Y476" s="227"/>
      <c r="Z476" s="260"/>
      <c r="AA476" s="437"/>
      <c r="AB476" s="435" t="s">
        <v>406</v>
      </c>
      <c r="AC476" s="436"/>
      <c r="AD476" s="435" t="s">
        <v>406</v>
      </c>
      <c r="AE476" s="436"/>
      <c r="AF476" s="437"/>
      <c r="AG476" s="9" t="str">
        <f t="shared" ref="AG476:AG531" si="544">R476&amp;S476</f>
        <v>文化庁一般会計</v>
      </c>
      <c r="AH476" s="9" t="s">
        <v>722</v>
      </c>
      <c r="AI476" s="53" t="str">
        <f t="shared" si="536"/>
        <v>－</v>
      </c>
      <c r="AJ476" s="53" t="str">
        <f t="shared" si="537"/>
        <v>－</v>
      </c>
      <c r="AK476" s="53" t="str">
        <f t="shared" si="538"/>
        <v>－</v>
      </c>
      <c r="AL476" s="81"/>
      <c r="AM476" s="46" t="str">
        <f t="shared" si="539"/>
        <v>－</v>
      </c>
      <c r="AN476" s="81"/>
      <c r="AO476" s="46" t="str">
        <f t="shared" si="540"/>
        <v>-</v>
      </c>
      <c r="AP476" s="46" t="str">
        <f t="shared" si="541"/>
        <v>-</v>
      </c>
      <c r="AQ476" s="46"/>
      <c r="AR476" s="46"/>
      <c r="AS476" s="46"/>
      <c r="AT476" s="46"/>
      <c r="AU476" s="46"/>
      <c r="AV476" s="46"/>
      <c r="AW476" s="46"/>
      <c r="AX476" s="173" t="s">
        <v>387</v>
      </c>
      <c r="AY476" s="10">
        <v>23833</v>
      </c>
      <c r="AZ476" s="173" t="s">
        <v>520</v>
      </c>
      <c r="BA476" s="426" t="str">
        <f t="shared" si="534"/>
        <v>未定</v>
      </c>
      <c r="BB476" s="173" t="str">
        <f t="shared" si="509"/>
        <v/>
      </c>
      <c r="BC476" s="173" t="str">
        <f t="shared" si="543"/>
        <v/>
      </c>
      <c r="BD476" s="173" t="str">
        <f t="shared" si="542"/>
        <v/>
      </c>
      <c r="BE476" s="1"/>
      <c r="BF476" s="173">
        <v>1</v>
      </c>
      <c r="BG476" s="115" t="s">
        <v>580</v>
      </c>
      <c r="BH476" s="173"/>
      <c r="BI476" s="118"/>
      <c r="BJ476" s="61"/>
      <c r="BK476" s="173"/>
      <c r="BL476" s="3"/>
      <c r="BM476" s="105"/>
      <c r="BN476" s="106"/>
      <c r="BO476" s="3"/>
      <c r="BP476" s="3"/>
    </row>
    <row r="477" spans="1:68" s="274" customFormat="1" ht="55.5" customHeight="1" x14ac:dyDescent="0.15">
      <c r="A477" s="379">
        <v>383</v>
      </c>
      <c r="B477" s="226" t="s">
        <v>259</v>
      </c>
      <c r="C477" s="229" t="s">
        <v>782</v>
      </c>
      <c r="D477" s="228" t="s">
        <v>520</v>
      </c>
      <c r="E477" s="59">
        <v>8238.8700000000008</v>
      </c>
      <c r="F477" s="59">
        <v>8238.8700000000008</v>
      </c>
      <c r="G477" s="59">
        <v>8238.8700000000008</v>
      </c>
      <c r="H477" s="59" t="s">
        <v>1083</v>
      </c>
      <c r="I477" s="238" t="s">
        <v>650</v>
      </c>
      <c r="J477" s="241" t="s">
        <v>1110</v>
      </c>
      <c r="K477" s="59">
        <v>8440.7309999999998</v>
      </c>
      <c r="L477" s="59">
        <v>8862.6039999999994</v>
      </c>
      <c r="M477" s="59">
        <f t="shared" si="535"/>
        <v>421.87299999999959</v>
      </c>
      <c r="N477" s="59">
        <v>0</v>
      </c>
      <c r="O477" s="242" t="s">
        <v>650</v>
      </c>
      <c r="P477" s="107"/>
      <c r="Q477" s="255" t="s">
        <v>1612</v>
      </c>
      <c r="R477" s="255" t="s">
        <v>160</v>
      </c>
      <c r="S477" s="256" t="s">
        <v>295</v>
      </c>
      <c r="T477" s="257" t="s">
        <v>260</v>
      </c>
      <c r="U477" s="426">
        <v>387</v>
      </c>
      <c r="V477" s="258" t="str">
        <f t="shared" si="525"/>
        <v/>
      </c>
      <c r="W477" s="261"/>
      <c r="X477" s="227"/>
      <c r="Y477" s="227"/>
      <c r="Z477" s="260"/>
      <c r="AA477" s="437"/>
      <c r="AB477" s="435" t="s">
        <v>406</v>
      </c>
      <c r="AC477" s="436"/>
      <c r="AD477" s="435" t="s">
        <v>406</v>
      </c>
      <c r="AE477" s="436"/>
      <c r="AF477" s="437"/>
      <c r="AG477" s="9" t="str">
        <f t="shared" si="544"/>
        <v>文化庁一般会計</v>
      </c>
      <c r="AH477" s="15"/>
      <c r="AI477" s="53" t="str">
        <f t="shared" si="536"/>
        <v>－</v>
      </c>
      <c r="AJ477" s="53" t="str">
        <f t="shared" si="537"/>
        <v>－</v>
      </c>
      <c r="AK477" s="53" t="str">
        <f t="shared" si="538"/>
        <v>－</v>
      </c>
      <c r="AL477" s="81"/>
      <c r="AM477" s="46" t="str">
        <f t="shared" si="539"/>
        <v>－</v>
      </c>
      <c r="AN477" s="81"/>
      <c r="AO477" s="46" t="str">
        <f t="shared" si="540"/>
        <v>-</v>
      </c>
      <c r="AP477" s="46" t="str">
        <f t="shared" si="541"/>
        <v>-</v>
      </c>
      <c r="AQ477" s="46"/>
      <c r="AR477" s="46"/>
      <c r="AS477" s="46"/>
      <c r="AT477" s="46"/>
      <c r="AU477" s="46"/>
      <c r="AV477" s="46"/>
      <c r="AW477" s="46"/>
      <c r="AX477" s="173" t="s">
        <v>387</v>
      </c>
      <c r="AY477" s="10">
        <v>36982</v>
      </c>
      <c r="AZ477" s="173" t="s">
        <v>520</v>
      </c>
      <c r="BA477" s="426" t="str">
        <f t="shared" si="534"/>
        <v>未定</v>
      </c>
      <c r="BB477" s="173" t="str">
        <f t="shared" si="509"/>
        <v/>
      </c>
      <c r="BC477" s="173" t="str">
        <f t="shared" si="543"/>
        <v/>
      </c>
      <c r="BD477" s="173" t="str">
        <f t="shared" si="542"/>
        <v/>
      </c>
      <c r="BE477" s="1"/>
      <c r="BF477" s="173">
        <v>1</v>
      </c>
      <c r="BG477" s="115" t="s">
        <v>580</v>
      </c>
      <c r="BH477" s="173"/>
      <c r="BI477" s="118"/>
      <c r="BJ477" s="61"/>
      <c r="BK477" s="173"/>
      <c r="BL477" s="3"/>
      <c r="BM477" s="105"/>
      <c r="BN477" s="107"/>
      <c r="BO477" s="3"/>
      <c r="BP477" s="3"/>
    </row>
    <row r="478" spans="1:68" s="274" customFormat="1" ht="55.5" customHeight="1" x14ac:dyDescent="0.15">
      <c r="A478" s="379">
        <v>384</v>
      </c>
      <c r="B478" s="226" t="s">
        <v>261</v>
      </c>
      <c r="C478" s="229" t="s">
        <v>782</v>
      </c>
      <c r="D478" s="228" t="s">
        <v>520</v>
      </c>
      <c r="E478" s="59">
        <v>3292.8069999999998</v>
      </c>
      <c r="F478" s="59">
        <v>3158</v>
      </c>
      <c r="G478" s="59">
        <v>3157</v>
      </c>
      <c r="H478" s="59" t="s">
        <v>1083</v>
      </c>
      <c r="I478" s="238" t="s">
        <v>963</v>
      </c>
      <c r="J478" s="241" t="s">
        <v>1126</v>
      </c>
      <c r="K478" s="59">
        <v>2920.5509999999999</v>
      </c>
      <c r="L478" s="59">
        <v>3600.0619999999999</v>
      </c>
      <c r="M478" s="59">
        <f t="shared" si="535"/>
        <v>679.51099999999997</v>
      </c>
      <c r="N478" s="62">
        <v>0</v>
      </c>
      <c r="O478" s="242" t="s">
        <v>960</v>
      </c>
      <c r="P478" s="406" t="s">
        <v>1114</v>
      </c>
      <c r="Q478" s="255" t="s">
        <v>1613</v>
      </c>
      <c r="R478" s="255" t="s">
        <v>160</v>
      </c>
      <c r="S478" s="256" t="s">
        <v>295</v>
      </c>
      <c r="T478" s="257" t="s">
        <v>209</v>
      </c>
      <c r="U478" s="426">
        <v>388</v>
      </c>
      <c r="V478" s="258" t="str">
        <f t="shared" si="525"/>
        <v/>
      </c>
      <c r="W478" s="261"/>
      <c r="X478" s="227"/>
      <c r="Y478" s="227" t="s">
        <v>387</v>
      </c>
      <c r="Z478" s="260"/>
      <c r="AA478" s="437"/>
      <c r="AB478" s="435" t="s">
        <v>406</v>
      </c>
      <c r="AC478" s="436"/>
      <c r="AD478" s="435" t="s">
        <v>406</v>
      </c>
      <c r="AE478" s="436"/>
      <c r="AF478" s="437"/>
      <c r="AG478" s="9" t="str">
        <f t="shared" si="544"/>
        <v>文化庁一般会計</v>
      </c>
      <c r="AH478" s="9" t="s">
        <v>720</v>
      </c>
      <c r="AI478" s="53" t="str">
        <f t="shared" si="536"/>
        <v>－</v>
      </c>
      <c r="AJ478" s="53" t="str">
        <f t="shared" si="537"/>
        <v>－</v>
      </c>
      <c r="AK478" s="53" t="str">
        <f t="shared" si="538"/>
        <v>－</v>
      </c>
      <c r="AL478" s="81"/>
      <c r="AM478" s="46" t="str">
        <f t="shared" si="539"/>
        <v>－</v>
      </c>
      <c r="AN478" s="81"/>
      <c r="AO478" s="46" t="str">
        <f t="shared" si="540"/>
        <v>-</v>
      </c>
      <c r="AP478" s="46" t="str">
        <f t="shared" si="541"/>
        <v>-</v>
      </c>
      <c r="AQ478" s="46"/>
      <c r="AR478" s="46"/>
      <c r="AS478" s="46"/>
      <c r="AT478" s="46"/>
      <c r="AU478" s="46"/>
      <c r="AV478" s="46"/>
      <c r="AW478" s="46"/>
      <c r="AX478" s="173" t="s">
        <v>387</v>
      </c>
      <c r="AY478" s="10">
        <v>36982</v>
      </c>
      <c r="AZ478" s="173" t="s">
        <v>520</v>
      </c>
      <c r="BA478" s="426" t="str">
        <f t="shared" si="534"/>
        <v>未定</v>
      </c>
      <c r="BB478" s="173" t="str">
        <f t="shared" si="509"/>
        <v/>
      </c>
      <c r="BC478" s="173" t="str">
        <f t="shared" si="543"/>
        <v/>
      </c>
      <c r="BD478" s="173" t="str">
        <f t="shared" si="542"/>
        <v/>
      </c>
      <c r="BE478" s="1"/>
      <c r="BF478" s="173">
        <v>1</v>
      </c>
      <c r="BG478" s="115" t="s">
        <v>580</v>
      </c>
      <c r="BH478" s="173"/>
      <c r="BI478" s="118"/>
      <c r="BJ478" s="61"/>
      <c r="BK478" s="173"/>
      <c r="BL478" s="3"/>
      <c r="BM478" s="105"/>
      <c r="BN478" s="113"/>
      <c r="BO478" s="3"/>
      <c r="BP478" s="3"/>
    </row>
    <row r="479" spans="1:68" s="274" customFormat="1" ht="55.5" customHeight="1" x14ac:dyDescent="0.15">
      <c r="A479" s="379">
        <v>385</v>
      </c>
      <c r="B479" s="226" t="s">
        <v>479</v>
      </c>
      <c r="C479" s="229" t="s">
        <v>787</v>
      </c>
      <c r="D479" s="228" t="s">
        <v>793</v>
      </c>
      <c r="E479" s="59">
        <v>1308.374</v>
      </c>
      <c r="F479" s="59">
        <v>1308.374</v>
      </c>
      <c r="G479" s="59">
        <v>1224.5</v>
      </c>
      <c r="H479" s="59" t="s">
        <v>1083</v>
      </c>
      <c r="I479" s="238" t="s">
        <v>964</v>
      </c>
      <c r="J479" s="241" t="s">
        <v>1212</v>
      </c>
      <c r="K479" s="59">
        <v>0</v>
      </c>
      <c r="L479" s="59">
        <v>0</v>
      </c>
      <c r="M479" s="59">
        <f t="shared" si="535"/>
        <v>0</v>
      </c>
      <c r="N479" s="59">
        <v>0</v>
      </c>
      <c r="O479" s="242" t="s">
        <v>962</v>
      </c>
      <c r="P479" s="153"/>
      <c r="Q479" s="255"/>
      <c r="R479" s="255" t="s">
        <v>160</v>
      </c>
      <c r="S479" s="256" t="s">
        <v>295</v>
      </c>
      <c r="T479" s="257" t="s">
        <v>175</v>
      </c>
      <c r="U479" s="413">
        <v>389</v>
      </c>
      <c r="V479" s="258"/>
      <c r="W479" s="261" t="s">
        <v>693</v>
      </c>
      <c r="X479" s="227"/>
      <c r="Y479" s="227" t="s">
        <v>387</v>
      </c>
      <c r="Z479" s="260"/>
      <c r="AA479" s="437"/>
      <c r="AB479" s="435"/>
      <c r="AC479" s="436"/>
      <c r="AD479" s="435" t="s">
        <v>407</v>
      </c>
      <c r="AE479" s="436" t="s">
        <v>409</v>
      </c>
      <c r="AF479" s="437"/>
      <c r="AG479" s="9" t="str">
        <f t="shared" si="544"/>
        <v>文化庁一般会計</v>
      </c>
      <c r="AH479" s="15"/>
      <c r="AI479" s="53" t="str">
        <f t="shared" si="536"/>
        <v>－</v>
      </c>
      <c r="AJ479" s="53" t="str">
        <f t="shared" si="537"/>
        <v>－</v>
      </c>
      <c r="AK479" s="53" t="str">
        <f t="shared" si="538"/>
        <v>－</v>
      </c>
      <c r="AL479" s="81"/>
      <c r="AM479" s="46" t="str">
        <f t="shared" si="539"/>
        <v>－</v>
      </c>
      <c r="AN479" s="81"/>
      <c r="AO479" s="46" t="str">
        <f t="shared" si="540"/>
        <v>-</v>
      </c>
      <c r="AP479" s="46" t="str">
        <f t="shared" si="541"/>
        <v>-</v>
      </c>
      <c r="AQ479" s="46"/>
      <c r="AR479" s="46"/>
      <c r="AS479" s="46"/>
      <c r="AT479" s="46"/>
      <c r="AU479" s="46"/>
      <c r="AV479" s="46"/>
      <c r="AW479" s="46"/>
      <c r="AX479" s="173"/>
      <c r="AY479" s="10">
        <v>41365</v>
      </c>
      <c r="AZ479" s="508">
        <v>42094</v>
      </c>
      <c r="BA479" s="426">
        <f t="shared" si="534"/>
        <v>1.9972602739726026</v>
      </c>
      <c r="BB479" s="173" t="str">
        <f t="shared" si="509"/>
        <v/>
      </c>
      <c r="BC479" s="173" t="str">
        <f t="shared" si="543"/>
        <v/>
      </c>
      <c r="BD479" s="173" t="str">
        <f t="shared" si="542"/>
        <v/>
      </c>
      <c r="BE479" s="1"/>
      <c r="BF479" s="46">
        <v>1</v>
      </c>
      <c r="BG479" s="115" t="s">
        <v>580</v>
      </c>
      <c r="BH479" s="173"/>
      <c r="BI479" s="118"/>
      <c r="BJ479" s="61"/>
      <c r="BK479" s="173"/>
      <c r="BL479" s="3"/>
      <c r="BM479" s="105"/>
      <c r="BN479" s="107"/>
      <c r="BO479" s="3"/>
      <c r="BP479" s="3"/>
    </row>
    <row r="480" spans="1:68" s="274" customFormat="1" ht="55.5" customHeight="1" x14ac:dyDescent="0.15">
      <c r="A480" s="379">
        <v>386</v>
      </c>
      <c r="B480" s="226" t="s">
        <v>388</v>
      </c>
      <c r="C480" s="229" t="s">
        <v>787</v>
      </c>
      <c r="D480" s="227" t="s">
        <v>523</v>
      </c>
      <c r="E480" s="59">
        <v>1344.259</v>
      </c>
      <c r="F480" s="59">
        <v>1101</v>
      </c>
      <c r="G480" s="59">
        <v>969</v>
      </c>
      <c r="H480" s="59" t="s">
        <v>1083</v>
      </c>
      <c r="I480" s="238" t="s">
        <v>963</v>
      </c>
      <c r="J480" s="241" t="s">
        <v>1214</v>
      </c>
      <c r="K480" s="184">
        <v>1100</v>
      </c>
      <c r="L480" s="59">
        <v>768.84699999999998</v>
      </c>
      <c r="M480" s="59">
        <f t="shared" si="535"/>
        <v>-331.15300000000002</v>
      </c>
      <c r="N480" s="59">
        <v>-331.15300000000002</v>
      </c>
      <c r="O480" s="242" t="s">
        <v>961</v>
      </c>
      <c r="P480" s="153" t="s">
        <v>1216</v>
      </c>
      <c r="Q480" s="255"/>
      <c r="R480" s="255" t="s">
        <v>160</v>
      </c>
      <c r="S480" s="256" t="s">
        <v>295</v>
      </c>
      <c r="T480" s="257" t="s">
        <v>175</v>
      </c>
      <c r="U480" s="413">
        <v>390</v>
      </c>
      <c r="V480" s="258"/>
      <c r="W480" s="261" t="s">
        <v>693</v>
      </c>
      <c r="X480" s="227"/>
      <c r="Y480" s="227" t="s">
        <v>901</v>
      </c>
      <c r="Z480" s="260"/>
      <c r="AA480" s="437"/>
      <c r="AB480" s="435"/>
      <c r="AC480" s="436"/>
      <c r="AD480" s="435" t="s">
        <v>407</v>
      </c>
      <c r="AE480" s="436" t="s">
        <v>409</v>
      </c>
      <c r="AF480" s="437"/>
      <c r="AG480" s="9" t="str">
        <f t="shared" si="544"/>
        <v>文化庁一般会計</v>
      </c>
      <c r="AH480" s="9" t="s">
        <v>927</v>
      </c>
      <c r="AI480" s="53" t="str">
        <f t="shared" si="536"/>
        <v>－</v>
      </c>
      <c r="AJ480" s="53" t="str">
        <f t="shared" si="537"/>
        <v>－</v>
      </c>
      <c r="AK480" s="53" t="str">
        <f t="shared" si="538"/>
        <v>－</v>
      </c>
      <c r="AL480" s="81"/>
      <c r="AM480" s="46" t="str">
        <f t="shared" si="539"/>
        <v>－</v>
      </c>
      <c r="AN480" s="81"/>
      <c r="AO480" s="46" t="str">
        <f t="shared" si="540"/>
        <v>-</v>
      </c>
      <c r="AP480" s="46" t="str">
        <f t="shared" si="541"/>
        <v>-</v>
      </c>
      <c r="AQ480" s="46"/>
      <c r="AR480" s="46"/>
      <c r="AS480" s="46"/>
      <c r="AT480" s="46"/>
      <c r="AU480" s="46"/>
      <c r="AV480" s="46"/>
      <c r="AW480" s="46"/>
      <c r="AX480" s="173"/>
      <c r="AY480" s="10">
        <v>41365</v>
      </c>
      <c r="AZ480" s="154" t="s">
        <v>520</v>
      </c>
      <c r="BA480" s="426" t="str">
        <f t="shared" si="534"/>
        <v>未定</v>
      </c>
      <c r="BB480" s="173" t="str">
        <f t="shared" si="509"/>
        <v>○</v>
      </c>
      <c r="BC480" s="173" t="str">
        <f t="shared" si="543"/>
        <v/>
      </c>
      <c r="BD480" s="173" t="str">
        <f t="shared" si="542"/>
        <v>○</v>
      </c>
      <c r="BE480" s="1"/>
      <c r="BF480" s="46">
        <v>1</v>
      </c>
      <c r="BG480" s="115" t="s">
        <v>928</v>
      </c>
      <c r="BH480" s="173"/>
      <c r="BI480" s="118"/>
      <c r="BJ480" s="61"/>
      <c r="BK480" s="173"/>
      <c r="BL480" s="3"/>
      <c r="BM480" s="105"/>
      <c r="BN480" s="107"/>
      <c r="BO480" s="3"/>
      <c r="BP480" s="3"/>
    </row>
    <row r="481" spans="1:68" s="274" customFormat="1" ht="55.5" customHeight="1" x14ac:dyDescent="0.15">
      <c r="A481" s="379">
        <v>387</v>
      </c>
      <c r="B481" s="226" t="s">
        <v>389</v>
      </c>
      <c r="C481" s="229" t="s">
        <v>787</v>
      </c>
      <c r="D481" s="228" t="s">
        <v>793</v>
      </c>
      <c r="E481" s="59">
        <v>3000</v>
      </c>
      <c r="F481" s="59">
        <v>3125</v>
      </c>
      <c r="G481" s="59">
        <v>2879</v>
      </c>
      <c r="H481" s="175" t="s">
        <v>1074</v>
      </c>
      <c r="I481" s="238" t="s">
        <v>964</v>
      </c>
      <c r="J481" s="241" t="s">
        <v>1217</v>
      </c>
      <c r="K481" s="59">
        <v>0</v>
      </c>
      <c r="L481" s="59">
        <v>0</v>
      </c>
      <c r="M481" s="59">
        <f t="shared" ref="M481:M482" si="545">L481-K481</f>
        <v>0</v>
      </c>
      <c r="N481" s="59">
        <v>0</v>
      </c>
      <c r="O481" s="242" t="s">
        <v>962</v>
      </c>
      <c r="P481" s="153"/>
      <c r="Q481" s="255"/>
      <c r="R481" s="255" t="s">
        <v>160</v>
      </c>
      <c r="S481" s="256" t="s">
        <v>295</v>
      </c>
      <c r="T481" s="257" t="s">
        <v>175</v>
      </c>
      <c r="U481" s="413">
        <v>391</v>
      </c>
      <c r="V481" s="258" t="s">
        <v>407</v>
      </c>
      <c r="W481" s="261" t="s">
        <v>594</v>
      </c>
      <c r="X481" s="227"/>
      <c r="Y481" s="227" t="s">
        <v>387</v>
      </c>
      <c r="Z481" s="260"/>
      <c r="AA481" s="437"/>
      <c r="AB481" s="435"/>
      <c r="AC481" s="436"/>
      <c r="AD481" s="435" t="s">
        <v>407</v>
      </c>
      <c r="AE481" s="436" t="s">
        <v>409</v>
      </c>
      <c r="AF481" s="437"/>
      <c r="AG481" s="9" t="str">
        <f t="shared" si="544"/>
        <v>文化庁一般会計</v>
      </c>
      <c r="AH481" s="9" t="s">
        <v>722</v>
      </c>
      <c r="AI481" s="53" t="str">
        <f t="shared" ref="AI481:AI482" si="546">IF(OR(AJ481="○",AS481="○"),"○","－")</f>
        <v>－</v>
      </c>
      <c r="AJ481" s="53" t="str">
        <f t="shared" ref="AJ481:AJ482" si="547">IF(OR(AO481="○",AP481="○",AQ481="○",AT481="○",AV481="○"),"○","－")</f>
        <v>－</v>
      </c>
      <c r="AK481" s="53" t="str">
        <f t="shared" ref="AK481:AK482" si="548">IF(OR(AO481="○",AP481="○",AQ481="○"),"○","－")</f>
        <v>－</v>
      </c>
      <c r="AL481" s="81"/>
      <c r="AM481" s="46" t="str">
        <f t="shared" ref="AM481:AM482" si="549">IF(AB481="○","○","－")</f>
        <v>－</v>
      </c>
      <c r="AN481" s="81"/>
      <c r="AO481" s="46" t="str">
        <f t="shared" si="540"/>
        <v>-</v>
      </c>
      <c r="AP481" s="46" t="str">
        <f t="shared" si="541"/>
        <v>-</v>
      </c>
      <c r="AQ481" s="46"/>
      <c r="AR481" s="46"/>
      <c r="AS481" s="46"/>
      <c r="AT481" s="46"/>
      <c r="AU481" s="46"/>
      <c r="AV481" s="46"/>
      <c r="AW481" s="46"/>
      <c r="AX481" s="173"/>
      <c r="AY481" s="10">
        <v>41365</v>
      </c>
      <c r="AZ481" s="508">
        <v>42094</v>
      </c>
      <c r="BA481" s="426">
        <f t="shared" ref="BA481:BA482" si="550">IF(AZ481="未定","未定",YEARFRAC(AY481,AZ481,3))</f>
        <v>1.9972602739726026</v>
      </c>
      <c r="BB481" s="173" t="str">
        <f t="shared" ref="BB481:BB536" si="551">IF(AND(AZ481="未定",OR(V481="○",AB481="○",AD481="○")),"○","")</f>
        <v/>
      </c>
      <c r="BC481" s="173" t="str">
        <f t="shared" ref="BC481:BC482" si="552">IF(AND(AZ481="未定",AB481="○"),"○","")</f>
        <v/>
      </c>
      <c r="BD481" s="173" t="str">
        <f t="shared" si="542"/>
        <v/>
      </c>
      <c r="BE481" s="1"/>
      <c r="BF481" s="46">
        <v>1</v>
      </c>
      <c r="BG481" s="115" t="s">
        <v>580</v>
      </c>
      <c r="BH481" s="173"/>
      <c r="BI481" s="118"/>
      <c r="BJ481" s="61"/>
      <c r="BK481" s="173"/>
      <c r="BL481" s="3"/>
      <c r="BM481" s="105"/>
      <c r="BN481" s="107"/>
      <c r="BO481" s="3"/>
      <c r="BP481" s="3"/>
    </row>
    <row r="482" spans="1:68" s="274" customFormat="1" ht="54" customHeight="1" x14ac:dyDescent="0.15">
      <c r="A482" s="379">
        <v>388</v>
      </c>
      <c r="B482" s="226" t="s">
        <v>364</v>
      </c>
      <c r="C482" s="229" t="s">
        <v>787</v>
      </c>
      <c r="D482" s="227" t="s">
        <v>523</v>
      </c>
      <c r="E482" s="59">
        <v>2147.3009999999999</v>
      </c>
      <c r="F482" s="59">
        <v>2147.3009999999999</v>
      </c>
      <c r="G482" s="59">
        <v>2092</v>
      </c>
      <c r="H482" s="59" t="s">
        <v>1083</v>
      </c>
      <c r="I482" s="238" t="s">
        <v>650</v>
      </c>
      <c r="J482" s="241" t="s">
        <v>1218</v>
      </c>
      <c r="K482" s="59">
        <v>2147.3009999999999</v>
      </c>
      <c r="L482" s="59">
        <v>2969.2060000000001</v>
      </c>
      <c r="M482" s="59">
        <f t="shared" si="545"/>
        <v>821.9050000000002</v>
      </c>
      <c r="N482" s="59">
        <v>0</v>
      </c>
      <c r="O482" s="242" t="s">
        <v>650</v>
      </c>
      <c r="P482" s="153"/>
      <c r="Q482" s="255" t="s">
        <v>1614</v>
      </c>
      <c r="R482" s="255" t="s">
        <v>160</v>
      </c>
      <c r="S482" s="256" t="s">
        <v>295</v>
      </c>
      <c r="T482" s="257" t="s">
        <v>304</v>
      </c>
      <c r="U482" s="413">
        <v>392</v>
      </c>
      <c r="V482" s="258"/>
      <c r="W482" s="261" t="s">
        <v>693</v>
      </c>
      <c r="X482" s="227"/>
      <c r="Y482" s="227" t="s">
        <v>901</v>
      </c>
      <c r="Z482" s="260"/>
      <c r="AA482" s="437"/>
      <c r="AB482" s="435"/>
      <c r="AC482" s="436"/>
      <c r="AD482" s="435" t="s">
        <v>407</v>
      </c>
      <c r="AE482" s="436" t="s">
        <v>409</v>
      </c>
      <c r="AF482" s="437"/>
      <c r="AG482" s="9" t="str">
        <f t="shared" si="544"/>
        <v>文化庁一般会計</v>
      </c>
      <c r="AH482" s="15"/>
      <c r="AI482" s="53" t="str">
        <f t="shared" si="546"/>
        <v>－</v>
      </c>
      <c r="AJ482" s="53" t="str">
        <f t="shared" si="547"/>
        <v>－</v>
      </c>
      <c r="AK482" s="53" t="str">
        <f t="shared" si="548"/>
        <v>－</v>
      </c>
      <c r="AL482" s="81"/>
      <c r="AM482" s="46" t="str">
        <f t="shared" si="549"/>
        <v>－</v>
      </c>
      <c r="AN482" s="81"/>
      <c r="AO482" s="46" t="str">
        <f t="shared" si="540"/>
        <v>-</v>
      </c>
      <c r="AP482" s="46" t="str">
        <f t="shared" si="541"/>
        <v>-</v>
      </c>
      <c r="AQ482" s="46"/>
      <c r="AR482" s="46"/>
      <c r="AS482" s="46"/>
      <c r="AT482" s="46"/>
      <c r="AU482" s="46"/>
      <c r="AV482" s="46"/>
      <c r="AW482" s="46"/>
      <c r="AX482" s="173"/>
      <c r="AY482" s="10">
        <v>41365</v>
      </c>
      <c r="AZ482" s="154" t="s">
        <v>520</v>
      </c>
      <c r="BA482" s="426" t="str">
        <f t="shared" si="550"/>
        <v>未定</v>
      </c>
      <c r="BB482" s="173" t="str">
        <f t="shared" si="551"/>
        <v>○</v>
      </c>
      <c r="BC482" s="173" t="str">
        <f t="shared" si="552"/>
        <v/>
      </c>
      <c r="BD482" s="173" t="str">
        <f t="shared" si="542"/>
        <v>○</v>
      </c>
      <c r="BE482" s="1"/>
      <c r="BF482" s="46">
        <v>1</v>
      </c>
      <c r="BG482" s="115" t="s">
        <v>929</v>
      </c>
      <c r="BH482" s="173"/>
      <c r="BI482" s="118"/>
      <c r="BJ482" s="61"/>
      <c r="BK482" s="173"/>
      <c r="BL482" s="3"/>
      <c r="BM482" s="105"/>
      <c r="BN482" s="107"/>
      <c r="BO482" s="3"/>
      <c r="BP482" s="3"/>
    </row>
    <row r="483" spans="1:68" s="274" customFormat="1" ht="54" customHeight="1" x14ac:dyDescent="0.15">
      <c r="A483" s="379">
        <v>389</v>
      </c>
      <c r="B483" s="226" t="s">
        <v>427</v>
      </c>
      <c r="C483" s="229" t="s">
        <v>793</v>
      </c>
      <c r="D483" s="228" t="s">
        <v>520</v>
      </c>
      <c r="E483" s="59">
        <v>88.402000000000001</v>
      </c>
      <c r="F483" s="59">
        <v>88.402000000000001</v>
      </c>
      <c r="G483" s="59">
        <v>78</v>
      </c>
      <c r="H483" s="175" t="s">
        <v>1075</v>
      </c>
      <c r="I483" s="238" t="s">
        <v>963</v>
      </c>
      <c r="J483" s="241" t="s">
        <v>1130</v>
      </c>
      <c r="K483" s="59">
        <v>84.858000000000004</v>
      </c>
      <c r="L483" s="59">
        <v>84.858000000000004</v>
      </c>
      <c r="M483" s="59">
        <f t="shared" si="535"/>
        <v>0</v>
      </c>
      <c r="N483" s="59">
        <v>0</v>
      </c>
      <c r="O483" s="242" t="s">
        <v>960</v>
      </c>
      <c r="P483" s="153" t="s">
        <v>1557</v>
      </c>
      <c r="Q483" s="255"/>
      <c r="R483" s="255" t="s">
        <v>160</v>
      </c>
      <c r="S483" s="256" t="s">
        <v>295</v>
      </c>
      <c r="T483" s="257" t="s">
        <v>175</v>
      </c>
      <c r="U483" s="413" t="s">
        <v>679</v>
      </c>
      <c r="V483" s="258" t="s">
        <v>407</v>
      </c>
      <c r="W483" s="261" t="s">
        <v>409</v>
      </c>
      <c r="X483" s="227"/>
      <c r="Y483" s="227"/>
      <c r="Z483" s="260"/>
      <c r="AA483" s="437"/>
      <c r="AB483" s="435"/>
      <c r="AC483" s="436"/>
      <c r="AD483" s="435"/>
      <c r="AE483" s="436"/>
      <c r="AF483" s="437"/>
      <c r="AG483" s="9" t="str">
        <f t="shared" si="544"/>
        <v>文化庁一般会計</v>
      </c>
      <c r="AH483" s="15"/>
      <c r="AI483" s="53" t="str">
        <f t="shared" si="536"/>
        <v>○</v>
      </c>
      <c r="AJ483" s="53" t="str">
        <f t="shared" si="537"/>
        <v>○</v>
      </c>
      <c r="AK483" s="53" t="str">
        <f t="shared" si="538"/>
        <v>○</v>
      </c>
      <c r="AL483" s="81"/>
      <c r="AM483" s="46" t="str">
        <f t="shared" si="539"/>
        <v>－</v>
      </c>
      <c r="AN483" s="81"/>
      <c r="AO483" s="46" t="str">
        <f t="shared" si="540"/>
        <v>○</v>
      </c>
      <c r="AP483" s="46" t="str">
        <f t="shared" si="541"/>
        <v>-</v>
      </c>
      <c r="AQ483" s="46"/>
      <c r="AR483" s="46"/>
      <c r="AS483" s="46"/>
      <c r="AT483" s="46"/>
      <c r="AU483" s="46"/>
      <c r="AV483" s="46"/>
      <c r="AW483" s="46"/>
      <c r="AX483" s="173"/>
      <c r="AY483" s="10">
        <v>41730</v>
      </c>
      <c r="AZ483" s="173" t="s">
        <v>520</v>
      </c>
      <c r="BA483" s="426" t="str">
        <f t="shared" si="534"/>
        <v>未定</v>
      </c>
      <c r="BB483" s="173" t="str">
        <f t="shared" si="551"/>
        <v>○</v>
      </c>
      <c r="BC483" s="173" t="str">
        <f t="shared" si="543"/>
        <v/>
      </c>
      <c r="BD483" s="173" t="str">
        <f t="shared" si="542"/>
        <v/>
      </c>
      <c r="BE483" s="1"/>
      <c r="BF483" s="46">
        <v>1</v>
      </c>
      <c r="BG483" s="115" t="s">
        <v>580</v>
      </c>
      <c r="BH483" s="173"/>
      <c r="BI483" s="118"/>
      <c r="BJ483" s="61"/>
      <c r="BK483" s="173"/>
      <c r="BL483" s="3"/>
      <c r="BM483" s="105"/>
      <c r="BN483" s="107"/>
      <c r="BO483" s="3"/>
      <c r="BP483" s="3"/>
    </row>
    <row r="484" spans="1:68" s="274" customFormat="1" ht="54" customHeight="1" x14ac:dyDescent="0.15">
      <c r="A484" s="379">
        <v>390</v>
      </c>
      <c r="B484" s="226" t="s">
        <v>426</v>
      </c>
      <c r="C484" s="229" t="s">
        <v>793</v>
      </c>
      <c r="D484" s="228" t="s">
        <v>520</v>
      </c>
      <c r="E484" s="59">
        <v>1200.0139999999999</v>
      </c>
      <c r="F484" s="59">
        <v>1200.0139999999999</v>
      </c>
      <c r="G484" s="59">
        <v>1140</v>
      </c>
      <c r="H484" s="175" t="s">
        <v>1017</v>
      </c>
      <c r="I484" s="238" t="s">
        <v>650</v>
      </c>
      <c r="J484" s="241" t="s">
        <v>1118</v>
      </c>
      <c r="K484" s="59">
        <v>1200.038</v>
      </c>
      <c r="L484" s="59">
        <v>1481.97</v>
      </c>
      <c r="M484" s="59">
        <f t="shared" si="535"/>
        <v>281.93200000000002</v>
      </c>
      <c r="N484" s="59">
        <v>0</v>
      </c>
      <c r="O484" s="242" t="s">
        <v>650</v>
      </c>
      <c r="P484" s="153"/>
      <c r="Q484" s="255"/>
      <c r="R484" s="255" t="s">
        <v>160</v>
      </c>
      <c r="S484" s="256" t="s">
        <v>295</v>
      </c>
      <c r="T484" s="257" t="s">
        <v>304</v>
      </c>
      <c r="U484" s="413" t="s">
        <v>450</v>
      </c>
      <c r="V484" s="258" t="s">
        <v>407</v>
      </c>
      <c r="W484" s="261" t="s">
        <v>409</v>
      </c>
      <c r="X484" s="227"/>
      <c r="Y484" s="227"/>
      <c r="Z484" s="260"/>
      <c r="AA484" s="437"/>
      <c r="AB484" s="435"/>
      <c r="AC484" s="436"/>
      <c r="AD484" s="435"/>
      <c r="AE484" s="436"/>
      <c r="AF484" s="437"/>
      <c r="AG484" s="9" t="str">
        <f t="shared" si="544"/>
        <v>文化庁一般会計</v>
      </c>
      <c r="AH484" s="15"/>
      <c r="AI484" s="53" t="str">
        <f t="shared" si="536"/>
        <v>○</v>
      </c>
      <c r="AJ484" s="53" t="str">
        <f t="shared" si="537"/>
        <v>○</v>
      </c>
      <c r="AK484" s="53" t="str">
        <f t="shared" si="538"/>
        <v>○</v>
      </c>
      <c r="AL484" s="81"/>
      <c r="AM484" s="46" t="str">
        <f t="shared" si="539"/>
        <v>－</v>
      </c>
      <c r="AN484" s="81"/>
      <c r="AO484" s="46" t="str">
        <f t="shared" si="540"/>
        <v>○</v>
      </c>
      <c r="AP484" s="46" t="str">
        <f t="shared" si="541"/>
        <v>-</v>
      </c>
      <c r="AQ484" s="46"/>
      <c r="AR484" s="46"/>
      <c r="AS484" s="46"/>
      <c r="AT484" s="46"/>
      <c r="AU484" s="46"/>
      <c r="AV484" s="46"/>
      <c r="AW484" s="46"/>
      <c r="AX484" s="173"/>
      <c r="AY484" s="10">
        <v>41730</v>
      </c>
      <c r="AZ484" s="173" t="s">
        <v>520</v>
      </c>
      <c r="BA484" s="426" t="str">
        <f t="shared" si="534"/>
        <v>未定</v>
      </c>
      <c r="BB484" s="173" t="str">
        <f t="shared" si="551"/>
        <v>○</v>
      </c>
      <c r="BC484" s="173" t="str">
        <f t="shared" si="543"/>
        <v/>
      </c>
      <c r="BD484" s="173" t="str">
        <f t="shared" si="542"/>
        <v/>
      </c>
      <c r="BE484" s="1"/>
      <c r="BF484" s="46">
        <v>1</v>
      </c>
      <c r="BG484" s="115" t="s">
        <v>580</v>
      </c>
      <c r="BH484" s="173"/>
      <c r="BI484" s="118"/>
      <c r="BJ484" s="61"/>
      <c r="BK484" s="173"/>
      <c r="BL484" s="3"/>
      <c r="BM484" s="105"/>
      <c r="BN484" s="107"/>
      <c r="BO484" s="3"/>
      <c r="BP484" s="3"/>
    </row>
    <row r="485" spans="1:68" s="273" customFormat="1" ht="21" customHeight="1" x14ac:dyDescent="0.15">
      <c r="A485" s="380" t="s">
        <v>645</v>
      </c>
      <c r="B485" s="230"/>
      <c r="C485" s="505"/>
      <c r="D485" s="506"/>
      <c r="E485" s="88"/>
      <c r="F485" s="91"/>
      <c r="G485" s="90"/>
      <c r="H485" s="90"/>
      <c r="I485" s="243"/>
      <c r="J485" s="90"/>
      <c r="K485" s="88"/>
      <c r="L485" s="89"/>
      <c r="M485" s="89"/>
      <c r="N485" s="90"/>
      <c r="O485" s="245"/>
      <c r="P485" s="83"/>
      <c r="Q485" s="263"/>
      <c r="R485" s="230"/>
      <c r="S485" s="264"/>
      <c r="T485" s="265"/>
      <c r="U485" s="414"/>
      <c r="V485" s="266" t="str">
        <f t="shared" si="525"/>
        <v/>
      </c>
      <c r="W485" s="266"/>
      <c r="X485" s="266"/>
      <c r="Y485" s="266"/>
      <c r="Z485" s="267"/>
      <c r="AA485" s="38"/>
      <c r="AB485" s="92"/>
      <c r="AC485" s="93"/>
      <c r="AD485" s="92"/>
      <c r="AE485" s="93"/>
      <c r="AF485" s="28"/>
      <c r="AG485" s="9" t="str">
        <f t="shared" si="544"/>
        <v/>
      </c>
      <c r="AH485" s="15"/>
      <c r="AI485" s="94"/>
      <c r="AJ485" s="94"/>
      <c r="AK485" s="94"/>
      <c r="AL485" s="45"/>
      <c r="AM485" s="94"/>
      <c r="AN485" s="45"/>
      <c r="AO485" s="94"/>
      <c r="AP485" s="94"/>
      <c r="AQ485" s="94"/>
      <c r="AR485" s="94"/>
      <c r="AS485" s="94"/>
      <c r="AT485" s="94"/>
      <c r="AU485" s="94"/>
      <c r="AV485" s="94"/>
      <c r="AW485" s="94"/>
      <c r="AX485" s="95"/>
      <c r="AY485" s="507"/>
      <c r="AZ485" s="94"/>
      <c r="BA485" s="96"/>
      <c r="BB485" s="95"/>
      <c r="BC485" s="95"/>
      <c r="BD485" s="95"/>
      <c r="BE485" s="104"/>
      <c r="BF485" s="46"/>
      <c r="BG485" s="115"/>
      <c r="BH485" s="116"/>
      <c r="BI485" s="117"/>
      <c r="BJ485" s="61"/>
      <c r="BK485" s="116"/>
      <c r="BL485" s="104"/>
      <c r="BM485" s="83"/>
      <c r="BN485" s="83"/>
      <c r="BO485" s="104"/>
      <c r="BP485" s="104"/>
    </row>
    <row r="486" spans="1:68" s="274" customFormat="1" ht="93" customHeight="1" x14ac:dyDescent="0.15">
      <c r="A486" s="379">
        <v>391</v>
      </c>
      <c r="B486" s="226" t="s">
        <v>1512</v>
      </c>
      <c r="C486" s="229" t="s">
        <v>788</v>
      </c>
      <c r="D486" s="228" t="s">
        <v>520</v>
      </c>
      <c r="E486" s="59">
        <v>129.78100000000001</v>
      </c>
      <c r="F486" s="59">
        <v>129.78100000000001</v>
      </c>
      <c r="G486" s="59">
        <v>129.78100000000001</v>
      </c>
      <c r="H486" s="59" t="s">
        <v>1083</v>
      </c>
      <c r="I486" s="238" t="s">
        <v>963</v>
      </c>
      <c r="J486" s="241" t="s">
        <v>1195</v>
      </c>
      <c r="K486" s="59">
        <v>109.694</v>
      </c>
      <c r="L486" s="59">
        <v>140.649</v>
      </c>
      <c r="M486" s="59">
        <f t="shared" ref="M486:M492" si="553">L486-K486</f>
        <v>30.954999999999998</v>
      </c>
      <c r="N486" s="59">
        <v>0</v>
      </c>
      <c r="O486" s="242" t="s">
        <v>960</v>
      </c>
      <c r="P486" s="107" t="s">
        <v>1556</v>
      </c>
      <c r="Q486" s="255"/>
      <c r="R486" s="255" t="s">
        <v>160</v>
      </c>
      <c r="S486" s="256" t="s">
        <v>295</v>
      </c>
      <c r="T486" s="257" t="s">
        <v>334</v>
      </c>
      <c r="U486" s="426">
        <v>394</v>
      </c>
      <c r="V486" s="258" t="str">
        <f t="shared" si="525"/>
        <v/>
      </c>
      <c r="W486" s="261" t="s">
        <v>603</v>
      </c>
      <c r="X486" s="227"/>
      <c r="Y486" s="227" t="s">
        <v>387</v>
      </c>
      <c r="Z486" s="260"/>
      <c r="AA486" s="437"/>
      <c r="AB486" s="435" t="s">
        <v>407</v>
      </c>
      <c r="AC486" s="436" t="s">
        <v>408</v>
      </c>
      <c r="AD486" s="435"/>
      <c r="AE486" s="436"/>
      <c r="AF486" s="437"/>
      <c r="AG486" s="9" t="str">
        <f t="shared" si="544"/>
        <v>文化庁一般会計</v>
      </c>
      <c r="AH486" s="15"/>
      <c r="AI486" s="53" t="str">
        <f t="shared" ref="AI486:AI492" si="554">IF(OR(AJ486="○",AS486="○"),"○","－")</f>
        <v>－</v>
      </c>
      <c r="AJ486" s="53" t="str">
        <f>IF(OR(AO486="○",AP486="○",AQ486="○",AT486="○",AV486="○"),"○","－")</f>
        <v>－</v>
      </c>
      <c r="AK486" s="53" t="str">
        <f t="shared" ref="AK486:AK492" si="555">IF(OR(AO486="○",AP486="○",AQ486="○"),"○","－")</f>
        <v>－</v>
      </c>
      <c r="AL486" s="81"/>
      <c r="AM486" s="46" t="str">
        <f t="shared" ref="AM486:AM490" si="556">IF(AB486="○","○","－")</f>
        <v>○</v>
      </c>
      <c r="AN486" s="81"/>
      <c r="AO486" s="46" t="str">
        <f t="shared" ref="AO486:AO492" si="557">IF(AY486=41730,"○","-")</f>
        <v>-</v>
      </c>
      <c r="AP486" s="46" t="str">
        <f t="shared" ref="AP486:AP492" si="558">IF(AZ486=42460,"○","-")</f>
        <v>-</v>
      </c>
      <c r="AQ486" s="46"/>
      <c r="AR486" s="46"/>
      <c r="AS486" s="46"/>
      <c r="AT486" s="46"/>
      <c r="AU486" s="46"/>
      <c r="AV486" s="46"/>
      <c r="AW486" s="46"/>
      <c r="AX486" s="173"/>
      <c r="AY486" s="10">
        <v>40634</v>
      </c>
      <c r="AZ486" s="173" t="s">
        <v>520</v>
      </c>
      <c r="BA486" s="426" t="str">
        <f t="shared" si="534"/>
        <v>未定</v>
      </c>
      <c r="BB486" s="173" t="str">
        <f t="shared" si="551"/>
        <v>○</v>
      </c>
      <c r="BC486" s="173" t="str">
        <f t="shared" si="543"/>
        <v>○</v>
      </c>
      <c r="BD486" s="173" t="str">
        <f t="shared" si="542"/>
        <v/>
      </c>
      <c r="BE486" s="1"/>
      <c r="BF486" s="46">
        <v>1</v>
      </c>
      <c r="BG486" s="115" t="s">
        <v>581</v>
      </c>
      <c r="BH486" s="173"/>
      <c r="BI486" s="118"/>
      <c r="BJ486" s="61"/>
      <c r="BK486" s="173"/>
      <c r="BL486" s="3"/>
      <c r="BM486" s="105"/>
      <c r="BN486" s="107"/>
      <c r="BO486" s="3"/>
      <c r="BP486" s="3"/>
    </row>
    <row r="487" spans="1:68" s="274" customFormat="1" ht="54" customHeight="1" x14ac:dyDescent="0.15">
      <c r="A487" s="379">
        <v>392</v>
      </c>
      <c r="B487" s="226" t="s">
        <v>359</v>
      </c>
      <c r="C487" s="229" t="s">
        <v>846</v>
      </c>
      <c r="D487" s="228" t="s">
        <v>520</v>
      </c>
      <c r="E487" s="59">
        <v>26.018999999999998</v>
      </c>
      <c r="F487" s="59">
        <v>26.018999999999998</v>
      </c>
      <c r="G487" s="59">
        <v>20</v>
      </c>
      <c r="H487" s="59" t="s">
        <v>1083</v>
      </c>
      <c r="I487" s="238" t="s">
        <v>963</v>
      </c>
      <c r="J487" s="241" t="s">
        <v>1201</v>
      </c>
      <c r="K487" s="59">
        <v>28.41</v>
      </c>
      <c r="L487" s="59">
        <v>26.805</v>
      </c>
      <c r="M487" s="59">
        <f t="shared" si="553"/>
        <v>-1.6050000000000004</v>
      </c>
      <c r="N487" s="59">
        <v>-1.605</v>
      </c>
      <c r="O487" s="242" t="s">
        <v>961</v>
      </c>
      <c r="P487" s="153" t="s">
        <v>1202</v>
      </c>
      <c r="Q487" s="255"/>
      <c r="R487" s="255" t="s">
        <v>160</v>
      </c>
      <c r="S487" s="256" t="s">
        <v>295</v>
      </c>
      <c r="T487" s="257" t="s">
        <v>334</v>
      </c>
      <c r="U487" s="426">
        <v>395</v>
      </c>
      <c r="V487" s="258"/>
      <c r="W487" s="261" t="s">
        <v>693</v>
      </c>
      <c r="X487" s="227"/>
      <c r="Y487" s="227"/>
      <c r="Z487" s="260"/>
      <c r="AA487" s="437"/>
      <c r="AB487" s="435" t="s">
        <v>406</v>
      </c>
      <c r="AC487" s="436"/>
      <c r="AD487" s="435" t="s">
        <v>407</v>
      </c>
      <c r="AE487" s="436" t="s">
        <v>408</v>
      </c>
      <c r="AF487" s="437"/>
      <c r="AG487" s="9" t="str">
        <f t="shared" si="544"/>
        <v>文化庁一般会計</v>
      </c>
      <c r="AH487" s="15"/>
      <c r="AI487" s="53" t="str">
        <f t="shared" si="554"/>
        <v>－</v>
      </c>
      <c r="AJ487" s="53" t="str">
        <f t="shared" ref="AJ487:AJ492" si="559">IF(OR(AO487="○",AP487="○",AQ487="○",AT487="○",AV487="○"),"○","－")</f>
        <v>－</v>
      </c>
      <c r="AK487" s="53" t="str">
        <f t="shared" si="555"/>
        <v>－</v>
      </c>
      <c r="AL487" s="81"/>
      <c r="AM487" s="46" t="str">
        <f t="shared" si="556"/>
        <v>－</v>
      </c>
      <c r="AN487" s="81"/>
      <c r="AO487" s="46" t="str">
        <f t="shared" si="557"/>
        <v>-</v>
      </c>
      <c r="AP487" s="46" t="str">
        <f t="shared" si="558"/>
        <v>-</v>
      </c>
      <c r="AQ487" s="46"/>
      <c r="AR487" s="46"/>
      <c r="AS487" s="46"/>
      <c r="AT487" s="46"/>
      <c r="AU487" s="46"/>
      <c r="AV487" s="46"/>
      <c r="AW487" s="46"/>
      <c r="AX487" s="173" t="s">
        <v>387</v>
      </c>
      <c r="AY487" s="10">
        <v>36617</v>
      </c>
      <c r="AZ487" s="173" t="s">
        <v>520</v>
      </c>
      <c r="BA487" s="426" t="str">
        <f t="shared" si="534"/>
        <v>未定</v>
      </c>
      <c r="BB487" s="173" t="str">
        <f t="shared" si="551"/>
        <v>○</v>
      </c>
      <c r="BC487" s="173" t="str">
        <f t="shared" si="543"/>
        <v/>
      </c>
      <c r="BD487" s="173" t="str">
        <f t="shared" si="542"/>
        <v>○</v>
      </c>
      <c r="BE487" s="1"/>
      <c r="BF487" s="173">
        <v>1</v>
      </c>
      <c r="BG487" s="115" t="s">
        <v>581</v>
      </c>
      <c r="BH487" s="173"/>
      <c r="BI487" s="118"/>
      <c r="BJ487" s="61"/>
      <c r="BK487" s="173"/>
      <c r="BL487" s="3"/>
      <c r="BM487" s="105"/>
      <c r="BN487" s="153"/>
      <c r="BO487" s="3"/>
      <c r="BP487" s="3"/>
    </row>
    <row r="488" spans="1:68" s="274" customFormat="1" ht="54" customHeight="1" x14ac:dyDescent="0.15">
      <c r="A488" s="379">
        <v>393</v>
      </c>
      <c r="B488" s="226" t="s">
        <v>1513</v>
      </c>
      <c r="C488" s="229" t="s">
        <v>795</v>
      </c>
      <c r="D488" s="228" t="s">
        <v>520</v>
      </c>
      <c r="E488" s="59">
        <v>72.403999999999996</v>
      </c>
      <c r="F488" s="59">
        <v>72.403999999999996</v>
      </c>
      <c r="G488" s="59">
        <v>71</v>
      </c>
      <c r="H488" s="59" t="s">
        <v>1083</v>
      </c>
      <c r="I488" s="238" t="s">
        <v>650</v>
      </c>
      <c r="J488" s="241" t="s">
        <v>1195</v>
      </c>
      <c r="K488" s="59">
        <v>70.909000000000006</v>
      </c>
      <c r="L488" s="59">
        <v>70.242999999999995</v>
      </c>
      <c r="M488" s="59">
        <f t="shared" si="553"/>
        <v>-0.66600000000001103</v>
      </c>
      <c r="N488" s="59">
        <v>0</v>
      </c>
      <c r="O488" s="242" t="s">
        <v>650</v>
      </c>
      <c r="P488" s="113"/>
      <c r="Q488" s="255"/>
      <c r="R488" s="255" t="s">
        <v>160</v>
      </c>
      <c r="S488" s="256" t="s">
        <v>295</v>
      </c>
      <c r="T488" s="257" t="s">
        <v>334</v>
      </c>
      <c r="U488" s="426">
        <v>396</v>
      </c>
      <c r="V488" s="258" t="str">
        <f t="shared" si="525"/>
        <v/>
      </c>
      <c r="W488" s="261"/>
      <c r="X488" s="227"/>
      <c r="Y488" s="227"/>
      <c r="Z488" s="260"/>
      <c r="AA488" s="437"/>
      <c r="AB488" s="435" t="s">
        <v>406</v>
      </c>
      <c r="AC488" s="436"/>
      <c r="AD488" s="435" t="s">
        <v>406</v>
      </c>
      <c r="AE488" s="436"/>
      <c r="AF488" s="437"/>
      <c r="AG488" s="9" t="str">
        <f t="shared" si="544"/>
        <v>文化庁一般会計</v>
      </c>
      <c r="AH488" s="15"/>
      <c r="AI488" s="53" t="str">
        <f t="shared" si="554"/>
        <v>－</v>
      </c>
      <c r="AJ488" s="53" t="str">
        <f t="shared" si="559"/>
        <v>－</v>
      </c>
      <c r="AK488" s="53" t="str">
        <f t="shared" si="555"/>
        <v>－</v>
      </c>
      <c r="AL488" s="81"/>
      <c r="AM488" s="46" t="str">
        <f t="shared" si="556"/>
        <v>－</v>
      </c>
      <c r="AN488" s="81"/>
      <c r="AO488" s="46" t="str">
        <f t="shared" si="557"/>
        <v>-</v>
      </c>
      <c r="AP488" s="46" t="str">
        <f t="shared" si="558"/>
        <v>-</v>
      </c>
      <c r="AQ488" s="46"/>
      <c r="AR488" s="46"/>
      <c r="AS488" s="46"/>
      <c r="AT488" s="46"/>
      <c r="AU488" s="46"/>
      <c r="AV488" s="46"/>
      <c r="AW488" s="46"/>
      <c r="AX488" s="173" t="s">
        <v>387</v>
      </c>
      <c r="AY488" s="10">
        <v>37712</v>
      </c>
      <c r="AZ488" s="173" t="s">
        <v>520</v>
      </c>
      <c r="BA488" s="426" t="str">
        <f t="shared" si="534"/>
        <v>未定</v>
      </c>
      <c r="BB488" s="173" t="str">
        <f t="shared" si="551"/>
        <v/>
      </c>
      <c r="BC488" s="173" t="str">
        <f t="shared" si="543"/>
        <v/>
      </c>
      <c r="BD488" s="173" t="str">
        <f t="shared" si="542"/>
        <v/>
      </c>
      <c r="BE488" s="1"/>
      <c r="BF488" s="46">
        <v>1</v>
      </c>
      <c r="BG488" s="115" t="s">
        <v>581</v>
      </c>
      <c r="BH488" s="173"/>
      <c r="BI488" s="118"/>
      <c r="BJ488" s="61"/>
      <c r="BK488" s="173"/>
      <c r="BL488" s="3"/>
      <c r="BM488" s="105"/>
      <c r="BN488" s="113"/>
      <c r="BO488" s="3"/>
      <c r="BP488" s="3"/>
    </row>
    <row r="489" spans="1:68" s="274" customFormat="1" ht="54" customHeight="1" x14ac:dyDescent="0.15">
      <c r="A489" s="379">
        <v>394</v>
      </c>
      <c r="B489" s="226" t="s">
        <v>1514</v>
      </c>
      <c r="C489" s="229" t="s">
        <v>803</v>
      </c>
      <c r="D489" s="228" t="s">
        <v>520</v>
      </c>
      <c r="E489" s="59">
        <v>274.267</v>
      </c>
      <c r="F489" s="59">
        <v>274.267</v>
      </c>
      <c r="G489" s="59">
        <v>258</v>
      </c>
      <c r="H489" s="59" t="s">
        <v>1083</v>
      </c>
      <c r="I489" s="238" t="s">
        <v>650</v>
      </c>
      <c r="J489" s="241" t="s">
        <v>1201</v>
      </c>
      <c r="K489" s="59">
        <v>256.459</v>
      </c>
      <c r="L489" s="59">
        <v>256.411</v>
      </c>
      <c r="M489" s="59">
        <f t="shared" si="553"/>
        <v>-4.8000000000001819E-2</v>
      </c>
      <c r="N489" s="59">
        <v>0</v>
      </c>
      <c r="O489" s="242" t="s">
        <v>650</v>
      </c>
      <c r="P489" s="107"/>
      <c r="Q489" s="255"/>
      <c r="R489" s="255" t="s">
        <v>160</v>
      </c>
      <c r="S489" s="256" t="s">
        <v>295</v>
      </c>
      <c r="T489" s="257" t="s">
        <v>334</v>
      </c>
      <c r="U489" s="426">
        <v>397</v>
      </c>
      <c r="V489" s="258" t="str">
        <f t="shared" si="525"/>
        <v/>
      </c>
      <c r="W489" s="261"/>
      <c r="X489" s="227"/>
      <c r="Y489" s="227"/>
      <c r="Z489" s="260"/>
      <c r="AA489" s="437"/>
      <c r="AB489" s="435" t="s">
        <v>406</v>
      </c>
      <c r="AC489" s="436"/>
      <c r="AD489" s="435" t="s">
        <v>406</v>
      </c>
      <c r="AE489" s="436"/>
      <c r="AF489" s="437"/>
      <c r="AG489" s="9" t="str">
        <f t="shared" si="544"/>
        <v>文化庁一般会計</v>
      </c>
      <c r="AH489" s="15"/>
      <c r="AI489" s="53" t="str">
        <f t="shared" si="554"/>
        <v>－</v>
      </c>
      <c r="AJ489" s="53" t="str">
        <f t="shared" si="559"/>
        <v>－</v>
      </c>
      <c r="AK489" s="53" t="str">
        <f t="shared" si="555"/>
        <v>－</v>
      </c>
      <c r="AL489" s="81"/>
      <c r="AM489" s="46" t="str">
        <f t="shared" si="556"/>
        <v>－</v>
      </c>
      <c r="AN489" s="81"/>
      <c r="AO489" s="46" t="str">
        <f t="shared" si="557"/>
        <v>-</v>
      </c>
      <c r="AP489" s="46" t="str">
        <f t="shared" si="558"/>
        <v>-</v>
      </c>
      <c r="AQ489" s="46"/>
      <c r="AR489" s="46"/>
      <c r="AS489" s="46"/>
      <c r="AT489" s="46"/>
      <c r="AU489" s="46"/>
      <c r="AV489" s="46"/>
      <c r="AW489" s="46"/>
      <c r="AX489" s="173" t="s">
        <v>387</v>
      </c>
      <c r="AY489" s="10">
        <v>37347</v>
      </c>
      <c r="AZ489" s="173" t="s">
        <v>520</v>
      </c>
      <c r="BA489" s="426" t="str">
        <f t="shared" si="534"/>
        <v>未定</v>
      </c>
      <c r="BB489" s="173" t="str">
        <f t="shared" si="551"/>
        <v/>
      </c>
      <c r="BC489" s="173" t="str">
        <f t="shared" si="543"/>
        <v/>
      </c>
      <c r="BD489" s="173" t="str">
        <f t="shared" si="542"/>
        <v/>
      </c>
      <c r="BE489" s="1"/>
      <c r="BF489" s="173">
        <v>1</v>
      </c>
      <c r="BG489" s="115" t="s">
        <v>581</v>
      </c>
      <c r="BH489" s="173"/>
      <c r="BI489" s="118"/>
      <c r="BJ489" s="61"/>
      <c r="BK489" s="173"/>
      <c r="BL489" s="3"/>
      <c r="BM489" s="105"/>
      <c r="BN489" s="107"/>
      <c r="BO489" s="3"/>
      <c r="BP489" s="3"/>
    </row>
    <row r="490" spans="1:68" s="274" customFormat="1" ht="54" customHeight="1" x14ac:dyDescent="0.15">
      <c r="A490" s="379">
        <v>395</v>
      </c>
      <c r="B490" s="226" t="s">
        <v>41</v>
      </c>
      <c r="C490" s="229" t="s">
        <v>847</v>
      </c>
      <c r="D490" s="228" t="s">
        <v>520</v>
      </c>
      <c r="E490" s="59">
        <v>357.61500000000001</v>
      </c>
      <c r="F490" s="59">
        <v>357.61500000000001</v>
      </c>
      <c r="G490" s="59">
        <v>342.4</v>
      </c>
      <c r="H490" s="59" t="s">
        <v>1083</v>
      </c>
      <c r="I490" s="238" t="s">
        <v>650</v>
      </c>
      <c r="J490" s="241" t="s">
        <v>1210</v>
      </c>
      <c r="K490" s="59">
        <v>373.87799999999999</v>
      </c>
      <c r="L490" s="59">
        <v>550.36400000000003</v>
      </c>
      <c r="M490" s="59">
        <f t="shared" si="553"/>
        <v>176.48600000000005</v>
      </c>
      <c r="N490" s="59">
        <v>0</v>
      </c>
      <c r="O490" s="242" t="s">
        <v>650</v>
      </c>
      <c r="P490" s="107"/>
      <c r="Q490" s="255"/>
      <c r="R490" s="255" t="s">
        <v>160</v>
      </c>
      <c r="S490" s="256" t="s">
        <v>295</v>
      </c>
      <c r="T490" s="257" t="s">
        <v>334</v>
      </c>
      <c r="U490" s="426">
        <v>400</v>
      </c>
      <c r="V490" s="258"/>
      <c r="W490" s="261" t="s">
        <v>693</v>
      </c>
      <c r="X490" s="227" t="s">
        <v>387</v>
      </c>
      <c r="Y490" s="227"/>
      <c r="Z490" s="260"/>
      <c r="AA490" s="437"/>
      <c r="AB490" s="435" t="s">
        <v>406</v>
      </c>
      <c r="AC490" s="436"/>
      <c r="AD490" s="435" t="s">
        <v>407</v>
      </c>
      <c r="AE490" s="436" t="s">
        <v>408</v>
      </c>
      <c r="AF490" s="437"/>
      <c r="AG490" s="9" t="str">
        <f t="shared" si="544"/>
        <v>文化庁一般会計</v>
      </c>
      <c r="AH490" s="15"/>
      <c r="AI490" s="53" t="str">
        <f t="shared" si="554"/>
        <v>－</v>
      </c>
      <c r="AJ490" s="53" t="str">
        <f t="shared" si="559"/>
        <v>－</v>
      </c>
      <c r="AK490" s="53" t="str">
        <f t="shared" si="555"/>
        <v>－</v>
      </c>
      <c r="AL490" s="81"/>
      <c r="AM490" s="46" t="str">
        <f t="shared" si="556"/>
        <v>－</v>
      </c>
      <c r="AN490" s="81"/>
      <c r="AO490" s="46" t="str">
        <f t="shared" si="557"/>
        <v>-</v>
      </c>
      <c r="AP490" s="46" t="str">
        <f t="shared" si="558"/>
        <v>-</v>
      </c>
      <c r="AQ490" s="46"/>
      <c r="AR490" s="46"/>
      <c r="AS490" s="46"/>
      <c r="AT490" s="46"/>
      <c r="AU490" s="46"/>
      <c r="AV490" s="46"/>
      <c r="AW490" s="46"/>
      <c r="AX490" s="173" t="s">
        <v>387</v>
      </c>
      <c r="AY490" s="10">
        <v>31868</v>
      </c>
      <c r="AZ490" s="173" t="s">
        <v>520</v>
      </c>
      <c r="BA490" s="426" t="str">
        <f t="shared" si="534"/>
        <v>未定</v>
      </c>
      <c r="BB490" s="173" t="str">
        <f t="shared" si="551"/>
        <v>○</v>
      </c>
      <c r="BC490" s="173" t="str">
        <f t="shared" si="543"/>
        <v/>
      </c>
      <c r="BD490" s="173" t="str">
        <f t="shared" si="542"/>
        <v>○</v>
      </c>
      <c r="BE490" s="1"/>
      <c r="BF490" s="173">
        <v>1</v>
      </c>
      <c r="BG490" s="115" t="s">
        <v>581</v>
      </c>
      <c r="BH490" s="173"/>
      <c r="BI490" s="118"/>
      <c r="BJ490" s="61"/>
      <c r="BK490" s="173"/>
      <c r="BL490" s="3"/>
      <c r="BM490" s="105"/>
      <c r="BN490" s="107"/>
      <c r="BO490" s="3"/>
      <c r="BP490" s="3"/>
    </row>
    <row r="491" spans="1:68" s="274" customFormat="1" ht="54" customHeight="1" x14ac:dyDescent="0.15">
      <c r="A491" s="379">
        <v>396</v>
      </c>
      <c r="B491" s="226" t="s">
        <v>270</v>
      </c>
      <c r="C491" s="229" t="s">
        <v>792</v>
      </c>
      <c r="D491" s="228" t="s">
        <v>520</v>
      </c>
      <c r="E491" s="59">
        <v>164.935</v>
      </c>
      <c r="F491" s="59">
        <v>164.935</v>
      </c>
      <c r="G491" s="59">
        <v>148</v>
      </c>
      <c r="H491" s="59" t="s">
        <v>1083</v>
      </c>
      <c r="I491" s="238" t="s">
        <v>650</v>
      </c>
      <c r="J491" s="241" t="s">
        <v>1201</v>
      </c>
      <c r="K491" s="59">
        <v>192.05099999999999</v>
      </c>
      <c r="L491" s="59">
        <v>169.65700000000001</v>
      </c>
      <c r="M491" s="59">
        <f t="shared" ref="M491" si="560">L491-K491</f>
        <v>-22.393999999999977</v>
      </c>
      <c r="N491" s="59">
        <v>0</v>
      </c>
      <c r="O491" s="242" t="s">
        <v>650</v>
      </c>
      <c r="P491" s="107"/>
      <c r="Q491" s="255"/>
      <c r="R491" s="255" t="s">
        <v>160</v>
      </c>
      <c r="S491" s="256" t="s">
        <v>295</v>
      </c>
      <c r="T491" s="257" t="s">
        <v>334</v>
      </c>
      <c r="U491" s="426">
        <v>401</v>
      </c>
      <c r="V491" s="258" t="str">
        <f t="shared" ref="V491" si="561">IF(AI491="○","○","")</f>
        <v/>
      </c>
      <c r="W491" s="261" t="s">
        <v>603</v>
      </c>
      <c r="X491" s="227"/>
      <c r="Y491" s="227"/>
      <c r="Z491" s="260"/>
      <c r="AA491" s="437"/>
      <c r="AB491" s="435" t="s">
        <v>407</v>
      </c>
      <c r="AC491" s="436" t="s">
        <v>409</v>
      </c>
      <c r="AD491" s="435"/>
      <c r="AE491" s="436"/>
      <c r="AF491" s="437"/>
      <c r="AG491" s="9" t="str">
        <f t="shared" si="544"/>
        <v>文化庁一般会計</v>
      </c>
      <c r="AH491" s="15"/>
      <c r="AI491" s="53" t="str">
        <f t="shared" ref="AI491" si="562">IF(OR(AJ491="○",AS491="○"),"○","－")</f>
        <v>－</v>
      </c>
      <c r="AJ491" s="53" t="str">
        <f t="shared" ref="AJ491" si="563">IF(OR(AO491="○",AP491="○",AQ491="○",AT491="○",AV491="○"),"○","－")</f>
        <v>－</v>
      </c>
      <c r="AK491" s="53" t="str">
        <f t="shared" ref="AK491" si="564">IF(OR(AO491="○",AP491="○",AQ491="○"),"○","－")</f>
        <v>－</v>
      </c>
      <c r="AL491" s="81"/>
      <c r="AM491" s="46" t="str">
        <f t="shared" ref="AM491" si="565">IF(AB491="○","○","－")</f>
        <v>○</v>
      </c>
      <c r="AN491" s="81"/>
      <c r="AO491" s="46" t="str">
        <f t="shared" si="557"/>
        <v>-</v>
      </c>
      <c r="AP491" s="46" t="str">
        <f t="shared" si="558"/>
        <v>-</v>
      </c>
      <c r="AQ491" s="46"/>
      <c r="AR491" s="46"/>
      <c r="AS491" s="46"/>
      <c r="AT491" s="46"/>
      <c r="AU491" s="46"/>
      <c r="AV491" s="46"/>
      <c r="AW491" s="46"/>
      <c r="AX491" s="173"/>
      <c r="AY491" s="10">
        <v>41000</v>
      </c>
      <c r="AZ491" s="173" t="s">
        <v>520</v>
      </c>
      <c r="BA491" s="426" t="str">
        <f t="shared" ref="BA491" si="566">IF(AZ491="未定","未定",YEARFRAC(AY491,AZ491,3))</f>
        <v>未定</v>
      </c>
      <c r="BB491" s="173" t="str">
        <f t="shared" si="551"/>
        <v>○</v>
      </c>
      <c r="BC491" s="173" t="str">
        <f t="shared" ref="BC491" si="567">IF(AND(AZ491="未定",AB491="○"),"○","")</f>
        <v>○</v>
      </c>
      <c r="BD491" s="173" t="str">
        <f t="shared" si="542"/>
        <v/>
      </c>
      <c r="BE491" s="1"/>
      <c r="BF491" s="173">
        <v>1</v>
      </c>
      <c r="BG491" s="115" t="s">
        <v>581</v>
      </c>
      <c r="BH491" s="173"/>
      <c r="BI491" s="118"/>
      <c r="BJ491" s="61"/>
      <c r="BK491" s="173"/>
      <c r="BL491" s="3"/>
      <c r="BM491" s="105"/>
      <c r="BN491" s="107"/>
      <c r="BO491" s="3"/>
      <c r="BP491" s="3"/>
    </row>
    <row r="492" spans="1:68" s="274" customFormat="1" ht="54" customHeight="1" x14ac:dyDescent="0.15">
      <c r="A492" s="379">
        <v>397</v>
      </c>
      <c r="B492" s="226" t="s">
        <v>425</v>
      </c>
      <c r="C492" s="229" t="s">
        <v>793</v>
      </c>
      <c r="D492" s="228" t="s">
        <v>520</v>
      </c>
      <c r="E492" s="59">
        <v>1096.893</v>
      </c>
      <c r="F492" s="59">
        <v>1096.893</v>
      </c>
      <c r="G492" s="59">
        <v>1030</v>
      </c>
      <c r="H492" s="175" t="s">
        <v>1017</v>
      </c>
      <c r="I492" s="238" t="s">
        <v>650</v>
      </c>
      <c r="J492" s="241" t="s">
        <v>1122</v>
      </c>
      <c r="K492" s="59">
        <v>961.99599999999998</v>
      </c>
      <c r="L492" s="59">
        <v>961.97199999999998</v>
      </c>
      <c r="M492" s="59">
        <f t="shared" si="553"/>
        <v>-2.4000000000000909E-2</v>
      </c>
      <c r="N492" s="59">
        <v>0</v>
      </c>
      <c r="O492" s="242" t="s">
        <v>650</v>
      </c>
      <c r="P492" s="107"/>
      <c r="Q492" s="255"/>
      <c r="R492" s="255" t="s">
        <v>160</v>
      </c>
      <c r="S492" s="256" t="s">
        <v>295</v>
      </c>
      <c r="T492" s="257" t="s">
        <v>334</v>
      </c>
      <c r="U492" s="413" t="s">
        <v>451</v>
      </c>
      <c r="V492" s="258" t="s">
        <v>407</v>
      </c>
      <c r="W492" s="261" t="s">
        <v>409</v>
      </c>
      <c r="X492" s="227"/>
      <c r="Y492" s="227"/>
      <c r="Z492" s="260"/>
      <c r="AA492" s="437"/>
      <c r="AB492" s="435"/>
      <c r="AC492" s="436"/>
      <c r="AD492" s="435"/>
      <c r="AE492" s="436"/>
      <c r="AF492" s="437"/>
      <c r="AG492" s="9" t="str">
        <f t="shared" si="544"/>
        <v>文化庁一般会計</v>
      </c>
      <c r="AH492" s="15"/>
      <c r="AI492" s="53" t="str">
        <f t="shared" si="554"/>
        <v>○</v>
      </c>
      <c r="AJ492" s="53" t="str">
        <f t="shared" si="559"/>
        <v>○</v>
      </c>
      <c r="AK492" s="53" t="str">
        <f t="shared" si="555"/>
        <v>○</v>
      </c>
      <c r="AL492" s="81"/>
      <c r="AM492" s="46"/>
      <c r="AN492" s="81"/>
      <c r="AO492" s="46" t="str">
        <f t="shared" si="557"/>
        <v>○</v>
      </c>
      <c r="AP492" s="46" t="str">
        <f t="shared" si="558"/>
        <v>-</v>
      </c>
      <c r="AQ492" s="46"/>
      <c r="AR492" s="46"/>
      <c r="AS492" s="46"/>
      <c r="AT492" s="46"/>
      <c r="AU492" s="46"/>
      <c r="AV492" s="46"/>
      <c r="AW492" s="46"/>
      <c r="AX492" s="173"/>
      <c r="AY492" s="10">
        <v>41730</v>
      </c>
      <c r="AZ492" s="173" t="s">
        <v>520</v>
      </c>
      <c r="BA492" s="426" t="str">
        <f t="shared" si="534"/>
        <v>未定</v>
      </c>
      <c r="BB492" s="173" t="str">
        <f t="shared" si="551"/>
        <v>○</v>
      </c>
      <c r="BC492" s="173" t="str">
        <f t="shared" si="543"/>
        <v/>
      </c>
      <c r="BD492" s="173" t="str">
        <f t="shared" si="542"/>
        <v/>
      </c>
      <c r="BE492" s="1"/>
      <c r="BF492" s="173">
        <v>1</v>
      </c>
      <c r="BG492" s="115" t="s">
        <v>581</v>
      </c>
      <c r="BH492" s="173"/>
      <c r="BI492" s="118"/>
      <c r="BJ492" s="61"/>
      <c r="BK492" s="173"/>
      <c r="BL492" s="3"/>
      <c r="BM492" s="105"/>
      <c r="BN492" s="107"/>
      <c r="BO492" s="3"/>
      <c r="BP492" s="3"/>
    </row>
    <row r="493" spans="1:68" s="273" customFormat="1" ht="21" customHeight="1" x14ac:dyDescent="0.15">
      <c r="A493" s="380" t="s">
        <v>646</v>
      </c>
      <c r="B493" s="230"/>
      <c r="C493" s="505"/>
      <c r="D493" s="506"/>
      <c r="E493" s="88"/>
      <c r="F493" s="91"/>
      <c r="G493" s="90"/>
      <c r="H493" s="90"/>
      <c r="I493" s="243"/>
      <c r="J493" s="90"/>
      <c r="K493" s="88"/>
      <c r="L493" s="89"/>
      <c r="M493" s="89"/>
      <c r="N493" s="90"/>
      <c r="O493" s="245"/>
      <c r="P493" s="83"/>
      <c r="Q493" s="263"/>
      <c r="R493" s="230"/>
      <c r="S493" s="264"/>
      <c r="T493" s="265"/>
      <c r="U493" s="414"/>
      <c r="V493" s="266" t="str">
        <f t="shared" si="525"/>
        <v/>
      </c>
      <c r="W493" s="266"/>
      <c r="X493" s="266"/>
      <c r="Y493" s="266"/>
      <c r="Z493" s="267"/>
      <c r="AA493" s="38"/>
      <c r="AB493" s="92"/>
      <c r="AC493" s="93"/>
      <c r="AD493" s="92"/>
      <c r="AE493" s="93"/>
      <c r="AF493" s="28"/>
      <c r="AG493" s="9" t="str">
        <f t="shared" si="544"/>
        <v/>
      </c>
      <c r="AH493" s="15"/>
      <c r="AI493" s="94"/>
      <c r="AJ493" s="94"/>
      <c r="AK493" s="94"/>
      <c r="AL493" s="45"/>
      <c r="AM493" s="94"/>
      <c r="AN493" s="45"/>
      <c r="AO493" s="94"/>
      <c r="AP493" s="94"/>
      <c r="AQ493" s="94"/>
      <c r="AR493" s="94"/>
      <c r="AS493" s="94"/>
      <c r="AT493" s="94"/>
      <c r="AU493" s="94"/>
      <c r="AV493" s="94"/>
      <c r="AW493" s="94"/>
      <c r="AX493" s="95"/>
      <c r="AY493" s="507"/>
      <c r="AZ493" s="94"/>
      <c r="BA493" s="96"/>
      <c r="BB493" s="95"/>
      <c r="BC493" s="95"/>
      <c r="BD493" s="95"/>
      <c r="BE493" s="104"/>
      <c r="BF493" s="46"/>
      <c r="BG493" s="115"/>
      <c r="BH493" s="116"/>
      <c r="BI493" s="117"/>
      <c r="BJ493" s="61"/>
      <c r="BK493" s="116"/>
      <c r="BL493" s="104"/>
      <c r="BM493" s="83"/>
      <c r="BN493" s="83"/>
      <c r="BO493" s="104"/>
      <c r="BP493" s="104"/>
    </row>
    <row r="494" spans="1:68" s="274" customFormat="1" ht="54" customHeight="1" x14ac:dyDescent="0.15">
      <c r="A494" s="379">
        <v>398</v>
      </c>
      <c r="B494" s="226" t="s">
        <v>42</v>
      </c>
      <c r="C494" s="229" t="s">
        <v>813</v>
      </c>
      <c r="D494" s="228" t="s">
        <v>520</v>
      </c>
      <c r="E494" s="59">
        <v>34.776000000000003</v>
      </c>
      <c r="F494" s="59">
        <v>34.776000000000003</v>
      </c>
      <c r="G494" s="59">
        <v>28.5</v>
      </c>
      <c r="H494" s="175" t="s">
        <v>1017</v>
      </c>
      <c r="I494" s="238" t="s">
        <v>650</v>
      </c>
      <c r="J494" s="241" t="s">
        <v>1201</v>
      </c>
      <c r="K494" s="59">
        <v>34.776000000000003</v>
      </c>
      <c r="L494" s="59">
        <v>25.11</v>
      </c>
      <c r="M494" s="59">
        <f t="shared" ref="M494:M502" si="568">L494-K494</f>
        <v>-9.6660000000000039</v>
      </c>
      <c r="N494" s="59">
        <v>0</v>
      </c>
      <c r="O494" s="242" t="s">
        <v>650</v>
      </c>
      <c r="P494" s="107"/>
      <c r="Q494" s="255"/>
      <c r="R494" s="255" t="s">
        <v>160</v>
      </c>
      <c r="S494" s="256" t="s">
        <v>295</v>
      </c>
      <c r="T494" s="257" t="s">
        <v>254</v>
      </c>
      <c r="U494" s="426">
        <v>402</v>
      </c>
      <c r="V494" s="258" t="s">
        <v>959</v>
      </c>
      <c r="W494" s="261" t="s">
        <v>958</v>
      </c>
      <c r="X494" s="227" t="s">
        <v>387</v>
      </c>
      <c r="Y494" s="227"/>
      <c r="Z494" s="260"/>
      <c r="AA494" s="437"/>
      <c r="AB494" s="435" t="s">
        <v>406</v>
      </c>
      <c r="AC494" s="436"/>
      <c r="AD494" s="435" t="s">
        <v>406</v>
      </c>
      <c r="AE494" s="436"/>
      <c r="AF494" s="437"/>
      <c r="AG494" s="9" t="str">
        <f t="shared" si="544"/>
        <v>文化庁一般会計</v>
      </c>
      <c r="AH494" s="15"/>
      <c r="AI494" s="53" t="str">
        <f t="shared" ref="AI494:AI502" si="569">IF(OR(AJ494="○",AS494="○"),"○","－")</f>
        <v>－</v>
      </c>
      <c r="AJ494" s="53" t="str">
        <f>IF(OR(AO494="○",AP494="○",AQ494="○",AT494="○",AV494="○"),"○","－")</f>
        <v>－</v>
      </c>
      <c r="AK494" s="53" t="str">
        <f t="shared" ref="AK494:AK502" si="570">IF(OR(AO494="○",AP494="○",AQ494="○"),"○","－")</f>
        <v>－</v>
      </c>
      <c r="AL494" s="81"/>
      <c r="AM494" s="46" t="str">
        <f t="shared" ref="AM494:AM502" si="571">IF(AB494="○","○","－")</f>
        <v>－</v>
      </c>
      <c r="AN494" s="81"/>
      <c r="AO494" s="46" t="str">
        <f t="shared" ref="AO494:AO502" si="572">IF(AY494=41730,"○","-")</f>
        <v>-</v>
      </c>
      <c r="AP494" s="46" t="str">
        <f t="shared" ref="AP494:AP502" si="573">IF(AZ494=42460,"○","-")</f>
        <v>-</v>
      </c>
      <c r="AQ494" s="46"/>
      <c r="AR494" s="46" t="s">
        <v>407</v>
      </c>
      <c r="AS494" s="46"/>
      <c r="AT494" s="46"/>
      <c r="AU494" s="46"/>
      <c r="AV494" s="46"/>
      <c r="AW494" s="46"/>
      <c r="AX494" s="173" t="s">
        <v>387</v>
      </c>
      <c r="AY494" s="10">
        <v>24563</v>
      </c>
      <c r="AZ494" s="173" t="s">
        <v>520</v>
      </c>
      <c r="BA494" s="426" t="str">
        <f t="shared" si="534"/>
        <v>未定</v>
      </c>
      <c r="BB494" s="173" t="str">
        <f t="shared" si="551"/>
        <v>○</v>
      </c>
      <c r="BC494" s="173" t="str">
        <f t="shared" si="543"/>
        <v/>
      </c>
      <c r="BD494" s="173" t="str">
        <f t="shared" si="542"/>
        <v/>
      </c>
      <c r="BE494" s="1"/>
      <c r="BF494" s="173">
        <v>1</v>
      </c>
      <c r="BG494" s="115" t="s">
        <v>582</v>
      </c>
      <c r="BH494" s="173"/>
      <c r="BI494" s="118"/>
      <c r="BJ494" s="61"/>
      <c r="BK494" s="173"/>
      <c r="BL494" s="3"/>
      <c r="BM494" s="105"/>
      <c r="BN494" s="107"/>
      <c r="BO494" s="3"/>
      <c r="BP494" s="3"/>
    </row>
    <row r="495" spans="1:68" s="274" customFormat="1" ht="54" customHeight="1" x14ac:dyDescent="0.15">
      <c r="A495" s="379">
        <v>399</v>
      </c>
      <c r="B495" s="226" t="s">
        <v>83</v>
      </c>
      <c r="C495" s="229" t="s">
        <v>794</v>
      </c>
      <c r="D495" s="228" t="s">
        <v>520</v>
      </c>
      <c r="E495" s="59">
        <v>10.835000000000001</v>
      </c>
      <c r="F495" s="59">
        <v>10.835000000000001</v>
      </c>
      <c r="G495" s="59">
        <v>10.7</v>
      </c>
      <c r="H495" s="59" t="s">
        <v>1083</v>
      </c>
      <c r="I495" s="238" t="s">
        <v>963</v>
      </c>
      <c r="J495" s="241" t="s">
        <v>1117</v>
      </c>
      <c r="K495" s="59">
        <v>14.835000000000001</v>
      </c>
      <c r="L495" s="59">
        <v>21.635999999999999</v>
      </c>
      <c r="M495" s="59">
        <f t="shared" si="568"/>
        <v>6.8009999999999984</v>
      </c>
      <c r="N495" s="59">
        <v>0</v>
      </c>
      <c r="O495" s="242" t="s">
        <v>960</v>
      </c>
      <c r="P495" s="107" t="s">
        <v>1203</v>
      </c>
      <c r="Q495" s="255"/>
      <c r="R495" s="255" t="s">
        <v>160</v>
      </c>
      <c r="S495" s="256" t="s">
        <v>295</v>
      </c>
      <c r="T495" s="257" t="s">
        <v>254</v>
      </c>
      <c r="U495" s="426">
        <v>403</v>
      </c>
      <c r="V495" s="258" t="str">
        <f t="shared" si="525"/>
        <v/>
      </c>
      <c r="W495" s="261" t="s">
        <v>603</v>
      </c>
      <c r="X495" s="227" t="s">
        <v>387</v>
      </c>
      <c r="Y495" s="227"/>
      <c r="Z495" s="260"/>
      <c r="AA495" s="437"/>
      <c r="AB495" s="435" t="s">
        <v>407</v>
      </c>
      <c r="AC495" s="436" t="s">
        <v>408</v>
      </c>
      <c r="AD495" s="435"/>
      <c r="AE495" s="436"/>
      <c r="AF495" s="437"/>
      <c r="AG495" s="9" t="str">
        <f t="shared" si="544"/>
        <v>文化庁一般会計</v>
      </c>
      <c r="AH495" s="15"/>
      <c r="AI495" s="53" t="str">
        <f t="shared" si="569"/>
        <v>－</v>
      </c>
      <c r="AJ495" s="53" t="s">
        <v>586</v>
      </c>
      <c r="AK495" s="53" t="str">
        <f t="shared" si="570"/>
        <v>－</v>
      </c>
      <c r="AL495" s="81"/>
      <c r="AM495" s="46" t="str">
        <f t="shared" si="571"/>
        <v>○</v>
      </c>
      <c r="AN495" s="81"/>
      <c r="AO495" s="46" t="str">
        <f t="shared" si="572"/>
        <v>-</v>
      </c>
      <c r="AP495" s="46" t="str">
        <f t="shared" si="573"/>
        <v>-</v>
      </c>
      <c r="AQ495" s="46"/>
      <c r="AR495" s="46" t="s">
        <v>407</v>
      </c>
      <c r="AS495" s="46"/>
      <c r="AT495" s="46"/>
      <c r="AU495" s="46"/>
      <c r="AV495" s="46"/>
      <c r="AW495" s="46"/>
      <c r="AX495" s="173" t="s">
        <v>387</v>
      </c>
      <c r="AY495" s="10">
        <v>39904</v>
      </c>
      <c r="AZ495" s="173" t="s">
        <v>520</v>
      </c>
      <c r="BA495" s="426" t="str">
        <f t="shared" si="534"/>
        <v>未定</v>
      </c>
      <c r="BB495" s="173" t="str">
        <f t="shared" si="551"/>
        <v>○</v>
      </c>
      <c r="BC495" s="173" t="str">
        <f t="shared" si="543"/>
        <v>○</v>
      </c>
      <c r="BD495" s="173" t="str">
        <f t="shared" si="542"/>
        <v/>
      </c>
      <c r="BE495" s="1"/>
      <c r="BF495" s="173">
        <v>1</v>
      </c>
      <c r="BG495" s="115" t="s">
        <v>582</v>
      </c>
      <c r="BH495" s="173"/>
      <c r="BI495" s="118"/>
      <c r="BJ495" s="61"/>
      <c r="BK495" s="173"/>
      <c r="BL495" s="3"/>
      <c r="BM495" s="105"/>
      <c r="BN495" s="107"/>
      <c r="BO495" s="3"/>
      <c r="BP495" s="3"/>
    </row>
    <row r="496" spans="1:68" s="274" customFormat="1" ht="54" customHeight="1" x14ac:dyDescent="0.15">
      <c r="A496" s="379">
        <v>400</v>
      </c>
      <c r="B496" s="226" t="s">
        <v>149</v>
      </c>
      <c r="C496" s="229" t="s">
        <v>788</v>
      </c>
      <c r="D496" s="228" t="s">
        <v>520</v>
      </c>
      <c r="E496" s="59">
        <v>53.609000000000002</v>
      </c>
      <c r="F496" s="59">
        <v>53.609000000000002</v>
      </c>
      <c r="G496" s="59">
        <v>43.3</v>
      </c>
      <c r="H496" s="175" t="s">
        <v>1017</v>
      </c>
      <c r="I496" s="238" t="s">
        <v>650</v>
      </c>
      <c r="J496" s="241" t="s">
        <v>1201</v>
      </c>
      <c r="K496" s="59">
        <v>83.242999999999995</v>
      </c>
      <c r="L496" s="59">
        <v>113.182</v>
      </c>
      <c r="M496" s="59">
        <f t="shared" si="568"/>
        <v>29.939000000000007</v>
      </c>
      <c r="N496" s="59">
        <v>0</v>
      </c>
      <c r="O496" s="242" t="s">
        <v>650</v>
      </c>
      <c r="P496" s="107"/>
      <c r="Q496" s="255"/>
      <c r="R496" s="255" t="s">
        <v>160</v>
      </c>
      <c r="S496" s="256" t="s">
        <v>295</v>
      </c>
      <c r="T496" s="257" t="s">
        <v>45</v>
      </c>
      <c r="U496" s="426">
        <v>406</v>
      </c>
      <c r="V496" s="258" t="s">
        <v>959</v>
      </c>
      <c r="W496" s="261" t="s">
        <v>958</v>
      </c>
      <c r="X496" s="227" t="s">
        <v>387</v>
      </c>
      <c r="Y496" s="227"/>
      <c r="Z496" s="260"/>
      <c r="AA496" s="437"/>
      <c r="AB496" s="435" t="s">
        <v>406</v>
      </c>
      <c r="AC496" s="436"/>
      <c r="AD496" s="435" t="s">
        <v>406</v>
      </c>
      <c r="AE496" s="436"/>
      <c r="AF496" s="437"/>
      <c r="AG496" s="9" t="str">
        <f t="shared" si="544"/>
        <v>文化庁一般会計</v>
      </c>
      <c r="AH496" s="15"/>
      <c r="AI496" s="53" t="str">
        <f t="shared" si="569"/>
        <v>－</v>
      </c>
      <c r="AJ496" s="53" t="str">
        <f t="shared" ref="AJ496:AJ502" si="574">IF(OR(AO496="○",AP496="○",AQ496="○",AT496="○",AV496="○"),"○","－")</f>
        <v>－</v>
      </c>
      <c r="AK496" s="53" t="str">
        <f t="shared" si="570"/>
        <v>－</v>
      </c>
      <c r="AL496" s="81"/>
      <c r="AM496" s="46" t="str">
        <f t="shared" si="571"/>
        <v>－</v>
      </c>
      <c r="AN496" s="81"/>
      <c r="AO496" s="46" t="str">
        <f t="shared" si="572"/>
        <v>-</v>
      </c>
      <c r="AP496" s="46" t="str">
        <f t="shared" si="573"/>
        <v>-</v>
      </c>
      <c r="AQ496" s="46"/>
      <c r="AR496" s="46" t="s">
        <v>407</v>
      </c>
      <c r="AS496" s="46"/>
      <c r="AT496" s="46"/>
      <c r="AU496" s="46"/>
      <c r="AV496" s="46"/>
      <c r="AW496" s="46"/>
      <c r="AX496" s="173"/>
      <c r="AY496" s="10">
        <v>40634</v>
      </c>
      <c r="AZ496" s="173" t="s">
        <v>520</v>
      </c>
      <c r="BA496" s="426" t="str">
        <f t="shared" si="534"/>
        <v>未定</v>
      </c>
      <c r="BB496" s="173" t="str">
        <f t="shared" si="551"/>
        <v>○</v>
      </c>
      <c r="BC496" s="173" t="str">
        <f t="shared" si="543"/>
        <v/>
      </c>
      <c r="BD496" s="173" t="str">
        <f t="shared" si="542"/>
        <v/>
      </c>
      <c r="BE496" s="1"/>
      <c r="BF496" s="173">
        <v>1</v>
      </c>
      <c r="BG496" s="115" t="s">
        <v>582</v>
      </c>
      <c r="BH496" s="173"/>
      <c r="BI496" s="118"/>
      <c r="BJ496" s="61"/>
      <c r="BK496" s="173"/>
      <c r="BL496" s="3"/>
      <c r="BM496" s="105"/>
      <c r="BN496" s="107"/>
      <c r="BO496" s="3"/>
      <c r="BP496" s="3"/>
    </row>
    <row r="497" spans="1:68" s="274" customFormat="1" ht="54" customHeight="1" x14ac:dyDescent="0.15">
      <c r="A497" s="379">
        <v>401</v>
      </c>
      <c r="B497" s="226" t="s">
        <v>106</v>
      </c>
      <c r="C497" s="229" t="s">
        <v>848</v>
      </c>
      <c r="D497" s="228" t="s">
        <v>520</v>
      </c>
      <c r="E497" s="59">
        <v>31.597000000000001</v>
      </c>
      <c r="F497" s="59">
        <v>31.597000000000001</v>
      </c>
      <c r="G497" s="59">
        <v>31.597000000000001</v>
      </c>
      <c r="H497" s="59" t="s">
        <v>1083</v>
      </c>
      <c r="I497" s="238" t="s">
        <v>650</v>
      </c>
      <c r="J497" s="241" t="s">
        <v>1204</v>
      </c>
      <c r="K497" s="59">
        <v>35.232999999999997</v>
      </c>
      <c r="L497" s="59">
        <v>34.628999999999998</v>
      </c>
      <c r="M497" s="59">
        <f t="shared" si="568"/>
        <v>-0.6039999999999992</v>
      </c>
      <c r="N497" s="59">
        <v>0</v>
      </c>
      <c r="O497" s="242" t="s">
        <v>650</v>
      </c>
      <c r="P497" s="113"/>
      <c r="Q497" s="255"/>
      <c r="R497" s="255" t="s">
        <v>160</v>
      </c>
      <c r="S497" s="256" t="s">
        <v>295</v>
      </c>
      <c r="T497" s="257" t="s">
        <v>254</v>
      </c>
      <c r="U497" s="426">
        <v>407</v>
      </c>
      <c r="V497" s="258" t="str">
        <f t="shared" si="525"/>
        <v/>
      </c>
      <c r="W497" s="261" t="s">
        <v>603</v>
      </c>
      <c r="X497" s="227"/>
      <c r="Y497" s="227"/>
      <c r="Z497" s="260"/>
      <c r="AA497" s="437"/>
      <c r="AB497" s="435" t="s">
        <v>407</v>
      </c>
      <c r="AC497" s="436" t="s">
        <v>408</v>
      </c>
      <c r="AD497" s="435"/>
      <c r="AE497" s="436"/>
      <c r="AF497" s="437"/>
      <c r="AG497" s="9" t="str">
        <f t="shared" si="544"/>
        <v>文化庁一般会計</v>
      </c>
      <c r="AH497" s="15"/>
      <c r="AI497" s="53" t="str">
        <f t="shared" si="569"/>
        <v>－</v>
      </c>
      <c r="AJ497" s="53" t="str">
        <f t="shared" si="574"/>
        <v>－</v>
      </c>
      <c r="AK497" s="53" t="str">
        <f t="shared" si="570"/>
        <v>－</v>
      </c>
      <c r="AL497" s="81"/>
      <c r="AM497" s="46" t="str">
        <f t="shared" si="571"/>
        <v>○</v>
      </c>
      <c r="AN497" s="81"/>
      <c r="AO497" s="46" t="str">
        <f t="shared" si="572"/>
        <v>-</v>
      </c>
      <c r="AP497" s="46" t="str">
        <f t="shared" si="573"/>
        <v>-</v>
      </c>
      <c r="AQ497" s="46"/>
      <c r="AR497" s="46" t="s">
        <v>407</v>
      </c>
      <c r="AS497" s="46"/>
      <c r="AT497" s="46"/>
      <c r="AU497" s="46"/>
      <c r="AV497" s="46"/>
      <c r="AW497" s="46"/>
      <c r="AX497" s="173" t="s">
        <v>387</v>
      </c>
      <c r="AY497" s="10">
        <v>18719</v>
      </c>
      <c r="AZ497" s="173" t="s">
        <v>520</v>
      </c>
      <c r="BA497" s="426" t="str">
        <f t="shared" si="534"/>
        <v>未定</v>
      </c>
      <c r="BB497" s="173" t="str">
        <f t="shared" si="551"/>
        <v>○</v>
      </c>
      <c r="BC497" s="173" t="str">
        <f t="shared" si="543"/>
        <v>○</v>
      </c>
      <c r="BD497" s="173" t="str">
        <f t="shared" si="542"/>
        <v/>
      </c>
      <c r="BE497" s="1"/>
      <c r="BF497" s="173">
        <v>1</v>
      </c>
      <c r="BG497" s="115" t="s">
        <v>582</v>
      </c>
      <c r="BH497" s="173"/>
      <c r="BI497" s="118"/>
      <c r="BJ497" s="61"/>
      <c r="BK497" s="173"/>
      <c r="BL497" s="3"/>
      <c r="BM497" s="105"/>
      <c r="BN497" s="113"/>
      <c r="BO497" s="3"/>
      <c r="BP497" s="3"/>
    </row>
    <row r="498" spans="1:68" s="274" customFormat="1" ht="54" customHeight="1" x14ac:dyDescent="0.15">
      <c r="A498" s="379">
        <v>402</v>
      </c>
      <c r="B498" s="226" t="s">
        <v>126</v>
      </c>
      <c r="C498" s="229" t="s">
        <v>844</v>
      </c>
      <c r="D498" s="228" t="s">
        <v>520</v>
      </c>
      <c r="E498" s="59">
        <v>192.99600000000001</v>
      </c>
      <c r="F498" s="59">
        <v>192.99600000000001</v>
      </c>
      <c r="G498" s="59">
        <v>176.7</v>
      </c>
      <c r="H498" s="175" t="s">
        <v>1017</v>
      </c>
      <c r="I498" s="238" t="s">
        <v>650</v>
      </c>
      <c r="J498" s="241" t="s">
        <v>1201</v>
      </c>
      <c r="K498" s="59">
        <v>210.971</v>
      </c>
      <c r="L498" s="59">
        <v>207.709</v>
      </c>
      <c r="M498" s="59">
        <f t="shared" si="568"/>
        <v>-3.2620000000000005</v>
      </c>
      <c r="N498" s="59">
        <v>0</v>
      </c>
      <c r="O498" s="242" t="s">
        <v>650</v>
      </c>
      <c r="P498" s="107"/>
      <c r="Q498" s="255"/>
      <c r="R498" s="255" t="s">
        <v>160</v>
      </c>
      <c r="S498" s="256" t="s">
        <v>295</v>
      </c>
      <c r="T498" s="257" t="s">
        <v>254</v>
      </c>
      <c r="U498" s="426">
        <v>408</v>
      </c>
      <c r="V498" s="258" t="s">
        <v>959</v>
      </c>
      <c r="W498" s="261" t="s">
        <v>958</v>
      </c>
      <c r="X498" s="227" t="s">
        <v>387</v>
      </c>
      <c r="Y498" s="227"/>
      <c r="Z498" s="260"/>
      <c r="AA498" s="437"/>
      <c r="AB498" s="435" t="s">
        <v>406</v>
      </c>
      <c r="AC498" s="436"/>
      <c r="AD498" s="435" t="s">
        <v>406</v>
      </c>
      <c r="AE498" s="436"/>
      <c r="AF498" s="437"/>
      <c r="AG498" s="9" t="str">
        <f t="shared" si="544"/>
        <v>文化庁一般会計</v>
      </c>
      <c r="AH498" s="15"/>
      <c r="AI498" s="53" t="str">
        <f t="shared" si="569"/>
        <v>－</v>
      </c>
      <c r="AJ498" s="53" t="str">
        <f t="shared" si="574"/>
        <v>－</v>
      </c>
      <c r="AK498" s="53" t="str">
        <f t="shared" si="570"/>
        <v>－</v>
      </c>
      <c r="AL498" s="81"/>
      <c r="AM498" s="46" t="str">
        <f t="shared" si="571"/>
        <v>－</v>
      </c>
      <c r="AN498" s="81"/>
      <c r="AO498" s="46" t="str">
        <f t="shared" si="572"/>
        <v>-</v>
      </c>
      <c r="AP498" s="46" t="str">
        <f t="shared" si="573"/>
        <v>-</v>
      </c>
      <c r="AQ498" s="46"/>
      <c r="AR498" s="46" t="s">
        <v>407</v>
      </c>
      <c r="AS498" s="46"/>
      <c r="AT498" s="46"/>
      <c r="AU498" s="46"/>
      <c r="AV498" s="46"/>
      <c r="AW498" s="46"/>
      <c r="AX498" s="173" t="s">
        <v>387</v>
      </c>
      <c r="AY498" s="10">
        <v>28946</v>
      </c>
      <c r="AZ498" s="173" t="s">
        <v>520</v>
      </c>
      <c r="BA498" s="426" t="str">
        <f t="shared" si="534"/>
        <v>未定</v>
      </c>
      <c r="BB498" s="173" t="str">
        <f t="shared" si="551"/>
        <v>○</v>
      </c>
      <c r="BC498" s="173" t="str">
        <f t="shared" si="543"/>
        <v/>
      </c>
      <c r="BD498" s="173" t="str">
        <f t="shared" si="542"/>
        <v/>
      </c>
      <c r="BE498" s="1"/>
      <c r="BF498" s="173">
        <v>1</v>
      </c>
      <c r="BG498" s="115" t="s">
        <v>582</v>
      </c>
      <c r="BH498" s="173"/>
      <c r="BI498" s="118"/>
      <c r="BJ498" s="61"/>
      <c r="BK498" s="173"/>
      <c r="BL498" s="3"/>
      <c r="BM498" s="105"/>
      <c r="BN498" s="107"/>
      <c r="BO498" s="3"/>
      <c r="BP498" s="3"/>
    </row>
    <row r="499" spans="1:68" s="274" customFormat="1" ht="54" customHeight="1" x14ac:dyDescent="0.15">
      <c r="A499" s="379">
        <v>403</v>
      </c>
      <c r="B499" s="226" t="s">
        <v>127</v>
      </c>
      <c r="C499" s="229" t="s">
        <v>837</v>
      </c>
      <c r="D499" s="228" t="s">
        <v>520</v>
      </c>
      <c r="E499" s="59">
        <v>48.451000000000001</v>
      </c>
      <c r="F499" s="59">
        <v>48.451000000000001</v>
      </c>
      <c r="G499" s="59">
        <v>47</v>
      </c>
      <c r="H499" s="59" t="s">
        <v>1083</v>
      </c>
      <c r="I499" s="238" t="s">
        <v>650</v>
      </c>
      <c r="J499" s="241" t="s">
        <v>1201</v>
      </c>
      <c r="K499" s="59">
        <v>57.993000000000002</v>
      </c>
      <c r="L499" s="59">
        <v>52.168999999999997</v>
      </c>
      <c r="M499" s="59">
        <f t="shared" si="568"/>
        <v>-5.8240000000000052</v>
      </c>
      <c r="N499" s="59">
        <v>0</v>
      </c>
      <c r="O499" s="242" t="s">
        <v>650</v>
      </c>
      <c r="P499" s="107"/>
      <c r="Q499" s="255"/>
      <c r="R499" s="255" t="s">
        <v>160</v>
      </c>
      <c r="S499" s="256" t="s">
        <v>295</v>
      </c>
      <c r="T499" s="257" t="s">
        <v>254</v>
      </c>
      <c r="U499" s="426">
        <v>409</v>
      </c>
      <c r="V499" s="258" t="str">
        <f t="shared" si="525"/>
        <v/>
      </c>
      <c r="W499" s="261" t="s">
        <v>603</v>
      </c>
      <c r="X499" s="227" t="s">
        <v>387</v>
      </c>
      <c r="Y499" s="227"/>
      <c r="Z499" s="260"/>
      <c r="AA499" s="437"/>
      <c r="AB499" s="435" t="s">
        <v>407</v>
      </c>
      <c r="AC499" s="436" t="s">
        <v>408</v>
      </c>
      <c r="AD499" s="435"/>
      <c r="AE499" s="436"/>
      <c r="AF499" s="437"/>
      <c r="AG499" s="9" t="str">
        <f t="shared" si="544"/>
        <v>文化庁一般会計</v>
      </c>
      <c r="AH499" s="15"/>
      <c r="AI499" s="53" t="str">
        <f t="shared" si="569"/>
        <v>－</v>
      </c>
      <c r="AJ499" s="53" t="str">
        <f t="shared" si="574"/>
        <v>－</v>
      </c>
      <c r="AK499" s="53" t="str">
        <f t="shared" si="570"/>
        <v>－</v>
      </c>
      <c r="AL499" s="81"/>
      <c r="AM499" s="46" t="str">
        <f t="shared" si="571"/>
        <v>○</v>
      </c>
      <c r="AN499" s="81"/>
      <c r="AO499" s="46" t="str">
        <f t="shared" si="572"/>
        <v>-</v>
      </c>
      <c r="AP499" s="46" t="str">
        <f t="shared" si="573"/>
        <v>-</v>
      </c>
      <c r="AQ499" s="46"/>
      <c r="AR499" s="46" t="s">
        <v>407</v>
      </c>
      <c r="AS499" s="46"/>
      <c r="AT499" s="46"/>
      <c r="AU499" s="46"/>
      <c r="AV499" s="46"/>
      <c r="AW499" s="46"/>
      <c r="AX499" s="173" t="s">
        <v>387</v>
      </c>
      <c r="AY499" s="10">
        <v>24929</v>
      </c>
      <c r="AZ499" s="173" t="s">
        <v>520</v>
      </c>
      <c r="BA499" s="426" t="str">
        <f t="shared" si="534"/>
        <v>未定</v>
      </c>
      <c r="BB499" s="173" t="str">
        <f t="shared" si="551"/>
        <v>○</v>
      </c>
      <c r="BC499" s="173" t="str">
        <f t="shared" si="543"/>
        <v>○</v>
      </c>
      <c r="BD499" s="173" t="str">
        <f t="shared" si="542"/>
        <v/>
      </c>
      <c r="BE499" s="1"/>
      <c r="BF499" s="173">
        <v>1</v>
      </c>
      <c r="BG499" s="115" t="s">
        <v>582</v>
      </c>
      <c r="BH499" s="173"/>
      <c r="BI499" s="118"/>
      <c r="BJ499" s="61"/>
      <c r="BK499" s="173"/>
      <c r="BL499" s="3"/>
      <c r="BM499" s="105"/>
      <c r="BN499" s="107"/>
      <c r="BO499" s="3"/>
      <c r="BP499" s="3"/>
    </row>
    <row r="500" spans="1:68" s="274" customFormat="1" ht="60" customHeight="1" x14ac:dyDescent="0.15">
      <c r="A500" s="379">
        <v>404</v>
      </c>
      <c r="B500" s="226" t="s">
        <v>128</v>
      </c>
      <c r="C500" s="229" t="s">
        <v>813</v>
      </c>
      <c r="D500" s="228" t="s">
        <v>520</v>
      </c>
      <c r="E500" s="59">
        <v>211.82499999999999</v>
      </c>
      <c r="F500" s="59">
        <v>211.82499999999999</v>
      </c>
      <c r="G500" s="59">
        <v>198</v>
      </c>
      <c r="H500" s="175" t="s">
        <v>1017</v>
      </c>
      <c r="I500" s="238" t="s">
        <v>650</v>
      </c>
      <c r="J500" s="241" t="s">
        <v>1196</v>
      </c>
      <c r="K500" s="59">
        <v>208.434</v>
      </c>
      <c r="L500" s="59">
        <v>211.428</v>
      </c>
      <c r="M500" s="59">
        <f t="shared" si="568"/>
        <v>2.9939999999999998</v>
      </c>
      <c r="N500" s="59">
        <v>0</v>
      </c>
      <c r="O500" s="242" t="s">
        <v>650</v>
      </c>
      <c r="P500" s="107"/>
      <c r="Q500" s="255"/>
      <c r="R500" s="255" t="s">
        <v>160</v>
      </c>
      <c r="S500" s="256" t="s">
        <v>295</v>
      </c>
      <c r="T500" s="257" t="s">
        <v>254</v>
      </c>
      <c r="U500" s="426">
        <v>410</v>
      </c>
      <c r="V500" s="258" t="s">
        <v>959</v>
      </c>
      <c r="W500" s="261" t="s">
        <v>958</v>
      </c>
      <c r="X500" s="227" t="s">
        <v>387</v>
      </c>
      <c r="Y500" s="227"/>
      <c r="Z500" s="260"/>
      <c r="AA500" s="437"/>
      <c r="AB500" s="435" t="s">
        <v>406</v>
      </c>
      <c r="AC500" s="436"/>
      <c r="AD500" s="435" t="s">
        <v>406</v>
      </c>
      <c r="AE500" s="436"/>
      <c r="AF500" s="437"/>
      <c r="AG500" s="9" t="str">
        <f t="shared" si="544"/>
        <v>文化庁一般会計</v>
      </c>
      <c r="AH500" s="15"/>
      <c r="AI500" s="53" t="str">
        <f t="shared" si="569"/>
        <v>－</v>
      </c>
      <c r="AJ500" s="53" t="str">
        <f t="shared" si="574"/>
        <v>－</v>
      </c>
      <c r="AK500" s="53" t="str">
        <f t="shared" si="570"/>
        <v>－</v>
      </c>
      <c r="AL500" s="81"/>
      <c r="AM500" s="46" t="str">
        <f t="shared" si="571"/>
        <v>－</v>
      </c>
      <c r="AN500" s="81"/>
      <c r="AO500" s="46" t="str">
        <f t="shared" si="572"/>
        <v>-</v>
      </c>
      <c r="AP500" s="46" t="str">
        <f t="shared" si="573"/>
        <v>-</v>
      </c>
      <c r="AQ500" s="46"/>
      <c r="AR500" s="46" t="s">
        <v>407</v>
      </c>
      <c r="AS500" s="46"/>
      <c r="AT500" s="46"/>
      <c r="AU500" s="46"/>
      <c r="AV500" s="46"/>
      <c r="AW500" s="46"/>
      <c r="AX500" s="173" t="s">
        <v>387</v>
      </c>
      <c r="AY500" s="10">
        <v>24563</v>
      </c>
      <c r="AZ500" s="173" t="s">
        <v>520</v>
      </c>
      <c r="BA500" s="426" t="str">
        <f t="shared" si="534"/>
        <v>未定</v>
      </c>
      <c r="BB500" s="173" t="str">
        <f t="shared" si="551"/>
        <v>○</v>
      </c>
      <c r="BC500" s="173" t="str">
        <f t="shared" si="543"/>
        <v/>
      </c>
      <c r="BD500" s="173" t="str">
        <f t="shared" si="542"/>
        <v/>
      </c>
      <c r="BE500" s="1"/>
      <c r="BF500" s="173">
        <v>1</v>
      </c>
      <c r="BG500" s="115" t="s">
        <v>582</v>
      </c>
      <c r="BH500" s="173"/>
      <c r="BI500" s="118"/>
      <c r="BJ500" s="61"/>
      <c r="BK500" s="173"/>
      <c r="BL500" s="3"/>
      <c r="BM500" s="105"/>
      <c r="BN500" s="107"/>
      <c r="BO500" s="3"/>
      <c r="BP500" s="3"/>
    </row>
    <row r="501" spans="1:68" s="274" customFormat="1" ht="54" customHeight="1" x14ac:dyDescent="0.15">
      <c r="A501" s="379">
        <v>405</v>
      </c>
      <c r="B501" s="226" t="s">
        <v>129</v>
      </c>
      <c r="C501" s="229" t="s">
        <v>848</v>
      </c>
      <c r="D501" s="228" t="s">
        <v>520</v>
      </c>
      <c r="E501" s="59">
        <v>40.246000000000002</v>
      </c>
      <c r="F501" s="59">
        <v>40.246000000000002</v>
      </c>
      <c r="G501" s="59">
        <v>28.4</v>
      </c>
      <c r="H501" s="59" t="s">
        <v>1083</v>
      </c>
      <c r="I501" s="238" t="s">
        <v>963</v>
      </c>
      <c r="J501" s="241" t="s">
        <v>1196</v>
      </c>
      <c r="K501" s="59">
        <v>35.808999999999997</v>
      </c>
      <c r="L501" s="59">
        <v>35.728999999999999</v>
      </c>
      <c r="M501" s="59">
        <f t="shared" si="568"/>
        <v>-7.9999999999998295E-2</v>
      </c>
      <c r="N501" s="59">
        <v>-0.08</v>
      </c>
      <c r="O501" s="242" t="s">
        <v>961</v>
      </c>
      <c r="P501" s="107" t="s">
        <v>1205</v>
      </c>
      <c r="Q501" s="255"/>
      <c r="R501" s="255" t="s">
        <v>160</v>
      </c>
      <c r="S501" s="256" t="s">
        <v>295</v>
      </c>
      <c r="T501" s="257" t="s">
        <v>254</v>
      </c>
      <c r="U501" s="426">
        <v>411</v>
      </c>
      <c r="V501" s="258" t="str">
        <f t="shared" si="525"/>
        <v/>
      </c>
      <c r="W501" s="261" t="s">
        <v>603</v>
      </c>
      <c r="X501" s="227" t="s">
        <v>387</v>
      </c>
      <c r="Y501" s="227"/>
      <c r="Z501" s="260"/>
      <c r="AA501" s="437"/>
      <c r="AB501" s="435" t="s">
        <v>407</v>
      </c>
      <c r="AC501" s="436" t="s">
        <v>408</v>
      </c>
      <c r="AD501" s="435"/>
      <c r="AE501" s="436"/>
      <c r="AF501" s="437"/>
      <c r="AG501" s="9" t="str">
        <f t="shared" si="544"/>
        <v>文化庁一般会計</v>
      </c>
      <c r="AH501" s="15"/>
      <c r="AI501" s="53" t="str">
        <f t="shared" si="569"/>
        <v>－</v>
      </c>
      <c r="AJ501" s="53" t="str">
        <f t="shared" si="574"/>
        <v>－</v>
      </c>
      <c r="AK501" s="53" t="str">
        <f t="shared" si="570"/>
        <v>－</v>
      </c>
      <c r="AL501" s="81"/>
      <c r="AM501" s="46" t="str">
        <f t="shared" si="571"/>
        <v>○</v>
      </c>
      <c r="AN501" s="81"/>
      <c r="AO501" s="46" t="str">
        <f t="shared" si="572"/>
        <v>-</v>
      </c>
      <c r="AP501" s="46" t="str">
        <f t="shared" si="573"/>
        <v>-</v>
      </c>
      <c r="AQ501" s="46"/>
      <c r="AR501" s="46" t="s">
        <v>407</v>
      </c>
      <c r="AS501" s="46"/>
      <c r="AT501" s="46"/>
      <c r="AU501" s="46"/>
      <c r="AV501" s="46"/>
      <c r="AW501" s="46"/>
      <c r="AX501" s="173" t="s">
        <v>387</v>
      </c>
      <c r="AY501" s="10">
        <v>18719</v>
      </c>
      <c r="AZ501" s="173" t="s">
        <v>520</v>
      </c>
      <c r="BA501" s="426" t="str">
        <f t="shared" si="534"/>
        <v>未定</v>
      </c>
      <c r="BB501" s="173" t="str">
        <f t="shared" si="551"/>
        <v>○</v>
      </c>
      <c r="BC501" s="173" t="str">
        <f t="shared" si="543"/>
        <v>○</v>
      </c>
      <c r="BD501" s="173" t="str">
        <f t="shared" si="542"/>
        <v/>
      </c>
      <c r="BE501" s="1"/>
      <c r="BF501" s="173">
        <v>1</v>
      </c>
      <c r="BG501" s="115" t="s">
        <v>582</v>
      </c>
      <c r="BH501" s="173"/>
      <c r="BI501" s="118"/>
      <c r="BJ501" s="61"/>
      <c r="BK501" s="173"/>
      <c r="BL501" s="3"/>
      <c r="BM501" s="105"/>
      <c r="BN501" s="107"/>
      <c r="BO501" s="3"/>
      <c r="BP501" s="3"/>
    </row>
    <row r="502" spans="1:68" s="274" customFormat="1" ht="54" customHeight="1" x14ac:dyDescent="0.15">
      <c r="A502" s="379">
        <v>406</v>
      </c>
      <c r="B502" s="226" t="s">
        <v>294</v>
      </c>
      <c r="C502" s="229" t="s">
        <v>792</v>
      </c>
      <c r="D502" s="228" t="s">
        <v>520</v>
      </c>
      <c r="E502" s="59">
        <v>96.058000000000007</v>
      </c>
      <c r="F502" s="59">
        <v>96.058000000000007</v>
      </c>
      <c r="G502" s="59">
        <v>95.7</v>
      </c>
      <c r="H502" s="59" t="s">
        <v>1083</v>
      </c>
      <c r="I502" s="238" t="s">
        <v>650</v>
      </c>
      <c r="J502" s="241" t="s">
        <v>1370</v>
      </c>
      <c r="K502" s="59">
        <v>97.412000000000006</v>
      </c>
      <c r="L502" s="59">
        <v>101.35299999999999</v>
      </c>
      <c r="M502" s="59">
        <f t="shared" si="568"/>
        <v>3.9409999999999883</v>
      </c>
      <c r="N502" s="59">
        <v>0</v>
      </c>
      <c r="O502" s="242" t="s">
        <v>650</v>
      </c>
      <c r="P502" s="107"/>
      <c r="Q502" s="255"/>
      <c r="R502" s="255" t="s">
        <v>160</v>
      </c>
      <c r="S502" s="256" t="s">
        <v>295</v>
      </c>
      <c r="T502" s="257" t="s">
        <v>171</v>
      </c>
      <c r="U502" s="426">
        <v>412</v>
      </c>
      <c r="V502" s="258" t="str">
        <f t="shared" si="525"/>
        <v/>
      </c>
      <c r="W502" s="261" t="s">
        <v>603</v>
      </c>
      <c r="X502" s="227"/>
      <c r="Y502" s="227"/>
      <c r="Z502" s="260"/>
      <c r="AA502" s="437"/>
      <c r="AB502" s="435" t="s">
        <v>407</v>
      </c>
      <c r="AC502" s="436" t="s">
        <v>409</v>
      </c>
      <c r="AD502" s="435"/>
      <c r="AE502" s="436"/>
      <c r="AF502" s="437"/>
      <c r="AG502" s="9" t="str">
        <f t="shared" si="544"/>
        <v>文化庁一般会計</v>
      </c>
      <c r="AH502" s="15"/>
      <c r="AI502" s="53" t="str">
        <f t="shared" si="569"/>
        <v>－</v>
      </c>
      <c r="AJ502" s="53" t="str">
        <f t="shared" si="574"/>
        <v>－</v>
      </c>
      <c r="AK502" s="53" t="str">
        <f t="shared" si="570"/>
        <v>－</v>
      </c>
      <c r="AL502" s="81"/>
      <c r="AM502" s="46" t="str">
        <f t="shared" si="571"/>
        <v>○</v>
      </c>
      <c r="AN502" s="81"/>
      <c r="AO502" s="46" t="str">
        <f t="shared" si="572"/>
        <v>-</v>
      </c>
      <c r="AP502" s="46" t="str">
        <f t="shared" si="573"/>
        <v>-</v>
      </c>
      <c r="AQ502" s="46"/>
      <c r="AR502" s="46" t="s">
        <v>407</v>
      </c>
      <c r="AS502" s="46"/>
      <c r="AT502" s="46"/>
      <c r="AU502" s="46"/>
      <c r="AV502" s="46"/>
      <c r="AW502" s="46"/>
      <c r="AX502" s="173"/>
      <c r="AY502" s="10">
        <v>41000</v>
      </c>
      <c r="AZ502" s="173" t="s">
        <v>520</v>
      </c>
      <c r="BA502" s="426" t="str">
        <f t="shared" si="534"/>
        <v>未定</v>
      </c>
      <c r="BB502" s="173" t="str">
        <f t="shared" si="551"/>
        <v>○</v>
      </c>
      <c r="BC502" s="173" t="str">
        <f t="shared" si="543"/>
        <v>○</v>
      </c>
      <c r="BD502" s="173" t="str">
        <f t="shared" si="542"/>
        <v/>
      </c>
      <c r="BE502" s="1"/>
      <c r="BF502" s="173">
        <v>1</v>
      </c>
      <c r="BG502" s="115" t="s">
        <v>582</v>
      </c>
      <c r="BH502" s="173"/>
      <c r="BI502" s="118"/>
      <c r="BJ502" s="61"/>
      <c r="BK502" s="173"/>
      <c r="BL502" s="3"/>
      <c r="BM502" s="105"/>
      <c r="BN502" s="107"/>
      <c r="BO502" s="3"/>
      <c r="BP502" s="3"/>
    </row>
    <row r="503" spans="1:68" s="273" customFormat="1" ht="21" customHeight="1" x14ac:dyDescent="0.15">
      <c r="A503" s="380" t="s">
        <v>647</v>
      </c>
      <c r="B503" s="230"/>
      <c r="C503" s="505"/>
      <c r="D503" s="506"/>
      <c r="E503" s="88"/>
      <c r="F503" s="91"/>
      <c r="G503" s="90"/>
      <c r="H503" s="90"/>
      <c r="I503" s="243"/>
      <c r="J503" s="90"/>
      <c r="K503" s="88"/>
      <c r="L503" s="89"/>
      <c r="M503" s="89"/>
      <c r="N503" s="90"/>
      <c r="O503" s="245"/>
      <c r="P503" s="83"/>
      <c r="Q503" s="263"/>
      <c r="R503" s="230"/>
      <c r="S503" s="264"/>
      <c r="T503" s="265"/>
      <c r="U503" s="414"/>
      <c r="V503" s="266" t="str">
        <f t="shared" si="525"/>
        <v/>
      </c>
      <c r="W503" s="266"/>
      <c r="X503" s="266"/>
      <c r="Y503" s="266"/>
      <c r="Z503" s="267"/>
      <c r="AA503" s="38"/>
      <c r="AB503" s="92"/>
      <c r="AC503" s="93"/>
      <c r="AD503" s="92"/>
      <c r="AE503" s="93"/>
      <c r="AF503" s="28"/>
      <c r="AG503" s="9" t="str">
        <f t="shared" si="544"/>
        <v/>
      </c>
      <c r="AH503" s="15"/>
      <c r="AI503" s="94"/>
      <c r="AJ503" s="94"/>
      <c r="AK503" s="94"/>
      <c r="AL503" s="45"/>
      <c r="AM503" s="94"/>
      <c r="AN503" s="45"/>
      <c r="AO503" s="94"/>
      <c r="AP503" s="94"/>
      <c r="AQ503" s="94"/>
      <c r="AR503" s="94"/>
      <c r="AS503" s="94"/>
      <c r="AT503" s="94"/>
      <c r="AU503" s="94"/>
      <c r="AV503" s="94"/>
      <c r="AW503" s="94"/>
      <c r="AX503" s="95"/>
      <c r="AY503" s="507"/>
      <c r="AZ503" s="94"/>
      <c r="BA503" s="96"/>
      <c r="BB503" s="95"/>
      <c r="BC503" s="95"/>
      <c r="BD503" s="95"/>
      <c r="BE503" s="104"/>
      <c r="BF503" s="46"/>
      <c r="BG503" s="115"/>
      <c r="BH503" s="116"/>
      <c r="BI503" s="117"/>
      <c r="BJ503" s="61"/>
      <c r="BK503" s="116"/>
      <c r="BL503" s="104"/>
      <c r="BM503" s="83"/>
      <c r="BN503" s="83"/>
      <c r="BO503" s="104"/>
      <c r="BP503" s="104"/>
    </row>
    <row r="504" spans="1:68" s="274" customFormat="1" ht="53.25" customHeight="1" x14ac:dyDescent="0.15">
      <c r="A504" s="379">
        <v>407</v>
      </c>
      <c r="B504" s="226" t="s">
        <v>1515</v>
      </c>
      <c r="C504" s="229" t="s">
        <v>807</v>
      </c>
      <c r="D504" s="228" t="s">
        <v>520</v>
      </c>
      <c r="E504" s="59">
        <v>12.779</v>
      </c>
      <c r="F504" s="59">
        <v>12.779</v>
      </c>
      <c r="G504" s="59">
        <v>12.779</v>
      </c>
      <c r="H504" s="59" t="s">
        <v>1083</v>
      </c>
      <c r="I504" s="238" t="s">
        <v>650</v>
      </c>
      <c r="J504" s="241" t="s">
        <v>1332</v>
      </c>
      <c r="K504" s="59">
        <v>12.779</v>
      </c>
      <c r="L504" s="59">
        <v>12.779</v>
      </c>
      <c r="M504" s="59">
        <f t="shared" ref="M504:M520" si="575">L504-K504</f>
        <v>0</v>
      </c>
      <c r="N504" s="59">
        <v>0</v>
      </c>
      <c r="O504" s="242" t="s">
        <v>650</v>
      </c>
      <c r="P504" s="113"/>
      <c r="Q504" s="255"/>
      <c r="R504" s="255" t="s">
        <v>343</v>
      </c>
      <c r="S504" s="256" t="s">
        <v>295</v>
      </c>
      <c r="T504" s="262" t="s">
        <v>310</v>
      </c>
      <c r="U504" s="426">
        <v>413</v>
      </c>
      <c r="V504" s="258" t="str">
        <f t="shared" si="525"/>
        <v/>
      </c>
      <c r="W504" s="261"/>
      <c r="X504" s="227"/>
      <c r="Y504" s="227"/>
      <c r="Z504" s="260"/>
      <c r="AA504" s="437"/>
      <c r="AB504" s="435" t="s">
        <v>406</v>
      </c>
      <c r="AC504" s="436"/>
      <c r="AD504" s="435" t="s">
        <v>406</v>
      </c>
      <c r="AE504" s="436"/>
      <c r="AF504" s="437"/>
      <c r="AG504" s="9" t="str">
        <f t="shared" si="544"/>
        <v>大臣官房国際課一般会計</v>
      </c>
      <c r="AH504" s="15"/>
      <c r="AI504" s="53" t="str">
        <f t="shared" ref="AI504:AI520" si="576">IF(OR(AJ504="○",AS504="○"),"○","－")</f>
        <v>－</v>
      </c>
      <c r="AJ504" s="53" t="str">
        <f t="shared" ref="AJ504:AJ520" si="577">IF(OR(AO504="○",AP504="○",AQ504="○",AT504="○",AV504="○"),"○","－")</f>
        <v>－</v>
      </c>
      <c r="AK504" s="53" t="str">
        <f t="shared" ref="AK504:AK520" si="578">IF(OR(AO504="○",AP504="○",AQ504="○"),"○","－")</f>
        <v>－</v>
      </c>
      <c r="AL504" s="81"/>
      <c r="AM504" s="46" t="str">
        <f t="shared" ref="AM504:AM520" si="579">IF(AB504="○","○","－")</f>
        <v>－</v>
      </c>
      <c r="AN504" s="81"/>
      <c r="AO504" s="46" t="str">
        <f t="shared" ref="AO504:AO520" si="580">IF(AY504=41730,"○","-")</f>
        <v>-</v>
      </c>
      <c r="AP504" s="46" t="str">
        <f t="shared" ref="AP504:AP520" si="581">IF(AZ504=42460,"○","-")</f>
        <v>-</v>
      </c>
      <c r="AQ504" s="46"/>
      <c r="AR504" s="46"/>
      <c r="AS504" s="46"/>
      <c r="AT504" s="46"/>
      <c r="AU504" s="46"/>
      <c r="AV504" s="46"/>
      <c r="AW504" s="46"/>
      <c r="AX504" s="173" t="s">
        <v>387</v>
      </c>
      <c r="AY504" s="10">
        <v>39173</v>
      </c>
      <c r="AZ504" s="173" t="s">
        <v>520</v>
      </c>
      <c r="BA504" s="426" t="str">
        <f t="shared" si="534"/>
        <v>未定</v>
      </c>
      <c r="BB504" s="173" t="str">
        <f t="shared" si="551"/>
        <v/>
      </c>
      <c r="BC504" s="173" t="str">
        <f t="shared" ref="BC504:BC542" si="582">IF(AND(AZ504="未定",AB504="○"),"○","")</f>
        <v/>
      </c>
      <c r="BD504" s="173" t="str">
        <f t="shared" si="542"/>
        <v/>
      </c>
      <c r="BE504" s="1"/>
      <c r="BF504" s="173">
        <v>1</v>
      </c>
      <c r="BG504" s="115" t="s">
        <v>583</v>
      </c>
      <c r="BH504" s="173"/>
      <c r="BI504" s="118"/>
      <c r="BJ504" s="61"/>
      <c r="BK504" s="173"/>
      <c r="BL504" s="3"/>
      <c r="BM504" s="105"/>
      <c r="BN504" s="113"/>
      <c r="BO504" s="3"/>
      <c r="BP504" s="3"/>
    </row>
    <row r="505" spans="1:68" s="274" customFormat="1" ht="53.25" customHeight="1" x14ac:dyDescent="0.15">
      <c r="A505" s="379">
        <v>408</v>
      </c>
      <c r="B505" s="226" t="s">
        <v>109</v>
      </c>
      <c r="C505" s="229" t="s">
        <v>788</v>
      </c>
      <c r="D505" s="228" t="s">
        <v>520</v>
      </c>
      <c r="E505" s="59">
        <v>164.49299999999999</v>
      </c>
      <c r="F505" s="59">
        <v>164.49299999999999</v>
      </c>
      <c r="G505" s="59">
        <v>153</v>
      </c>
      <c r="H505" s="59" t="s">
        <v>1083</v>
      </c>
      <c r="I505" s="238" t="s">
        <v>650</v>
      </c>
      <c r="J505" s="241" t="s">
        <v>1332</v>
      </c>
      <c r="K505" s="59">
        <v>160.22</v>
      </c>
      <c r="L505" s="59">
        <v>167.81100000000001</v>
      </c>
      <c r="M505" s="59">
        <f t="shared" si="575"/>
        <v>7.5910000000000082</v>
      </c>
      <c r="N505" s="59">
        <v>0</v>
      </c>
      <c r="O505" s="242" t="s">
        <v>650</v>
      </c>
      <c r="P505" s="107"/>
      <c r="Q505" s="255"/>
      <c r="R505" s="255" t="s">
        <v>343</v>
      </c>
      <c r="S505" s="256" t="s">
        <v>295</v>
      </c>
      <c r="T505" s="257" t="s">
        <v>110</v>
      </c>
      <c r="U505" s="426">
        <v>414</v>
      </c>
      <c r="V505" s="258" t="str">
        <f t="shared" ref="V505:V540" si="583">IF(AI505="○","○","")</f>
        <v/>
      </c>
      <c r="W505" s="261"/>
      <c r="X505" s="227"/>
      <c r="Y505" s="227"/>
      <c r="Z505" s="260"/>
      <c r="AA505" s="437"/>
      <c r="AB505" s="435" t="s">
        <v>406</v>
      </c>
      <c r="AC505" s="436"/>
      <c r="AD505" s="435" t="s">
        <v>406</v>
      </c>
      <c r="AE505" s="436"/>
      <c r="AF505" s="437"/>
      <c r="AG505" s="9" t="str">
        <f t="shared" si="544"/>
        <v>大臣官房国際課一般会計</v>
      </c>
      <c r="AH505" s="15"/>
      <c r="AI505" s="53" t="str">
        <f t="shared" si="576"/>
        <v>－</v>
      </c>
      <c r="AJ505" s="53" t="str">
        <f t="shared" si="577"/>
        <v>－</v>
      </c>
      <c r="AK505" s="53" t="str">
        <f t="shared" si="578"/>
        <v>－</v>
      </c>
      <c r="AL505" s="81"/>
      <c r="AM505" s="46" t="str">
        <f t="shared" si="579"/>
        <v>－</v>
      </c>
      <c r="AN505" s="81"/>
      <c r="AO505" s="46" t="str">
        <f t="shared" si="580"/>
        <v>-</v>
      </c>
      <c r="AP505" s="46" t="str">
        <f t="shared" si="581"/>
        <v>-</v>
      </c>
      <c r="AQ505" s="46"/>
      <c r="AR505" s="46"/>
      <c r="AS505" s="46"/>
      <c r="AT505" s="46"/>
      <c r="AU505" s="46"/>
      <c r="AV505" s="46"/>
      <c r="AW505" s="46"/>
      <c r="AX505" s="173"/>
      <c r="AY505" s="10">
        <v>40634</v>
      </c>
      <c r="AZ505" s="173" t="s">
        <v>520</v>
      </c>
      <c r="BA505" s="426" t="str">
        <f t="shared" si="534"/>
        <v>未定</v>
      </c>
      <c r="BB505" s="173" t="str">
        <f t="shared" si="551"/>
        <v/>
      </c>
      <c r="BC505" s="173" t="str">
        <f t="shared" si="582"/>
        <v/>
      </c>
      <c r="BD505" s="173" t="str">
        <f t="shared" si="542"/>
        <v/>
      </c>
      <c r="BE505" s="1"/>
      <c r="BF505" s="173">
        <v>1</v>
      </c>
      <c r="BG505" s="115" t="s">
        <v>583</v>
      </c>
      <c r="BH505" s="173"/>
      <c r="BI505" s="118"/>
      <c r="BJ505" s="61"/>
      <c r="BK505" s="173"/>
      <c r="BL505" s="3"/>
      <c r="BM505" s="105"/>
      <c r="BN505" s="107"/>
      <c r="BO505" s="3"/>
      <c r="BP505" s="3"/>
    </row>
    <row r="506" spans="1:68" s="274" customFormat="1" ht="53.25" customHeight="1" x14ac:dyDescent="0.15">
      <c r="A506" s="379">
        <v>409</v>
      </c>
      <c r="B506" s="226" t="s">
        <v>358</v>
      </c>
      <c r="C506" s="229" t="s">
        <v>789</v>
      </c>
      <c r="D506" s="228" t="s">
        <v>520</v>
      </c>
      <c r="E506" s="59">
        <v>91.373000000000005</v>
      </c>
      <c r="F506" s="59">
        <v>91.373000000000005</v>
      </c>
      <c r="G506" s="59">
        <v>91</v>
      </c>
      <c r="H506" s="59" t="s">
        <v>1083</v>
      </c>
      <c r="I506" s="238" t="s">
        <v>963</v>
      </c>
      <c r="J506" s="241" t="s">
        <v>1329</v>
      </c>
      <c r="K506" s="59">
        <v>91.584000000000003</v>
      </c>
      <c r="L506" s="59">
        <v>91.787999999999997</v>
      </c>
      <c r="M506" s="59">
        <f t="shared" si="575"/>
        <v>0.20399999999999352</v>
      </c>
      <c r="N506" s="59">
        <v>0</v>
      </c>
      <c r="O506" s="242" t="s">
        <v>960</v>
      </c>
      <c r="P506" s="106" t="s">
        <v>1328</v>
      </c>
      <c r="Q506" s="255"/>
      <c r="R506" s="255" t="s">
        <v>343</v>
      </c>
      <c r="S506" s="256" t="s">
        <v>295</v>
      </c>
      <c r="T506" s="262" t="s">
        <v>310</v>
      </c>
      <c r="U506" s="426">
        <v>415</v>
      </c>
      <c r="V506" s="258"/>
      <c r="W506" s="261" t="s">
        <v>693</v>
      </c>
      <c r="X506" s="227"/>
      <c r="Y506" s="227"/>
      <c r="Z506" s="260"/>
      <c r="AA506" s="437"/>
      <c r="AB506" s="435" t="s">
        <v>406</v>
      </c>
      <c r="AC506" s="436"/>
      <c r="AD506" s="435" t="s">
        <v>407</v>
      </c>
      <c r="AE506" s="436" t="s">
        <v>408</v>
      </c>
      <c r="AF506" s="437"/>
      <c r="AG506" s="9" t="str">
        <f t="shared" si="544"/>
        <v>大臣官房国際課一般会計</v>
      </c>
      <c r="AH506" s="15"/>
      <c r="AI506" s="53" t="str">
        <f t="shared" si="576"/>
        <v>－</v>
      </c>
      <c r="AJ506" s="53" t="str">
        <f t="shared" si="577"/>
        <v>－</v>
      </c>
      <c r="AK506" s="53" t="str">
        <f t="shared" si="578"/>
        <v>－</v>
      </c>
      <c r="AL506" s="81"/>
      <c r="AM506" s="46" t="str">
        <f t="shared" si="579"/>
        <v>－</v>
      </c>
      <c r="AN506" s="81"/>
      <c r="AO506" s="46" t="str">
        <f t="shared" si="580"/>
        <v>-</v>
      </c>
      <c r="AP506" s="46" t="str">
        <f t="shared" si="581"/>
        <v>-</v>
      </c>
      <c r="AQ506" s="46"/>
      <c r="AR506" s="46"/>
      <c r="AS506" s="46"/>
      <c r="AT506" s="46"/>
      <c r="AU506" s="46"/>
      <c r="AV506" s="46"/>
      <c r="AW506" s="46"/>
      <c r="AX506" s="173" t="s">
        <v>387</v>
      </c>
      <c r="AY506" s="10">
        <v>35521</v>
      </c>
      <c r="AZ506" s="173" t="s">
        <v>520</v>
      </c>
      <c r="BA506" s="426" t="str">
        <f t="shared" si="534"/>
        <v>未定</v>
      </c>
      <c r="BB506" s="173" t="str">
        <f t="shared" si="551"/>
        <v>○</v>
      </c>
      <c r="BC506" s="173" t="str">
        <f t="shared" si="582"/>
        <v/>
      </c>
      <c r="BD506" s="173" t="str">
        <f t="shared" si="542"/>
        <v>○</v>
      </c>
      <c r="BE506" s="1"/>
      <c r="BF506" s="173">
        <v>1</v>
      </c>
      <c r="BG506" s="115" t="s">
        <v>583</v>
      </c>
      <c r="BH506" s="173"/>
      <c r="BI506" s="118"/>
      <c r="BJ506" s="61"/>
      <c r="BK506" s="173"/>
      <c r="BL506" s="3"/>
      <c r="BM506" s="105"/>
      <c r="BN506" s="106"/>
      <c r="BO506" s="3"/>
      <c r="BP506" s="3"/>
    </row>
    <row r="507" spans="1:68" s="274" customFormat="1" ht="53.25" customHeight="1" x14ac:dyDescent="0.15">
      <c r="A507" s="379">
        <v>410</v>
      </c>
      <c r="B507" s="226" t="s">
        <v>395</v>
      </c>
      <c r="C507" s="229" t="s">
        <v>788</v>
      </c>
      <c r="D507" s="228" t="s">
        <v>520</v>
      </c>
      <c r="E507" s="59">
        <v>338.54599999999999</v>
      </c>
      <c r="F507" s="59">
        <v>338.54599999999999</v>
      </c>
      <c r="G507" s="59">
        <v>338.54599999999999</v>
      </c>
      <c r="H507" s="59" t="s">
        <v>1083</v>
      </c>
      <c r="I507" s="238" t="s">
        <v>650</v>
      </c>
      <c r="J507" s="241" t="s">
        <v>1333</v>
      </c>
      <c r="K507" s="59">
        <v>338.54599999999999</v>
      </c>
      <c r="L507" s="59">
        <v>338.54599999999999</v>
      </c>
      <c r="M507" s="59">
        <f t="shared" si="575"/>
        <v>0</v>
      </c>
      <c r="N507" s="62">
        <v>0</v>
      </c>
      <c r="O507" s="242" t="s">
        <v>975</v>
      </c>
      <c r="P507" s="113"/>
      <c r="Q507" s="255"/>
      <c r="R507" s="255" t="s">
        <v>343</v>
      </c>
      <c r="S507" s="256" t="s">
        <v>295</v>
      </c>
      <c r="T507" s="257" t="s">
        <v>110</v>
      </c>
      <c r="U507" s="426">
        <v>416</v>
      </c>
      <c r="V507" s="258" t="str">
        <f t="shared" si="583"/>
        <v/>
      </c>
      <c r="W507" s="261"/>
      <c r="X507" s="307"/>
      <c r="Y507" s="307"/>
      <c r="Z507" s="308"/>
      <c r="AA507" s="55"/>
      <c r="AB507" s="435" t="s">
        <v>406</v>
      </c>
      <c r="AC507" s="436"/>
      <c r="AD507" s="435" t="s">
        <v>406</v>
      </c>
      <c r="AE507" s="436"/>
      <c r="AF507" s="437"/>
      <c r="AG507" s="9" t="str">
        <f t="shared" si="544"/>
        <v>大臣官房国際課一般会計</v>
      </c>
      <c r="AH507" s="15"/>
      <c r="AI507" s="53" t="str">
        <f t="shared" si="576"/>
        <v>－</v>
      </c>
      <c r="AJ507" s="53" t="str">
        <f t="shared" si="577"/>
        <v>－</v>
      </c>
      <c r="AK507" s="53" t="str">
        <f t="shared" si="578"/>
        <v>－</v>
      </c>
      <c r="AL507" s="81"/>
      <c r="AM507" s="46" t="str">
        <f t="shared" si="579"/>
        <v>－</v>
      </c>
      <c r="AN507" s="81"/>
      <c r="AO507" s="46" t="str">
        <f t="shared" si="580"/>
        <v>-</v>
      </c>
      <c r="AP507" s="46" t="str">
        <f t="shared" si="581"/>
        <v>-</v>
      </c>
      <c r="AQ507" s="46"/>
      <c r="AR507" s="46"/>
      <c r="AS507" s="46"/>
      <c r="AT507" s="46"/>
      <c r="AU507" s="46"/>
      <c r="AV507" s="46"/>
      <c r="AW507" s="46"/>
      <c r="AX507" s="173"/>
      <c r="AY507" s="10">
        <v>40634</v>
      </c>
      <c r="AZ507" s="173" t="s">
        <v>520</v>
      </c>
      <c r="BA507" s="426" t="str">
        <f t="shared" si="534"/>
        <v>未定</v>
      </c>
      <c r="BB507" s="173" t="str">
        <f t="shared" si="551"/>
        <v/>
      </c>
      <c r="BC507" s="173" t="str">
        <f t="shared" si="582"/>
        <v/>
      </c>
      <c r="BD507" s="173" t="str">
        <f t="shared" si="542"/>
        <v/>
      </c>
      <c r="BE507" s="1"/>
      <c r="BF507" s="173">
        <v>1</v>
      </c>
      <c r="BG507" s="115" t="s">
        <v>583</v>
      </c>
      <c r="BH507" s="173"/>
      <c r="BI507" s="118"/>
      <c r="BJ507" s="61"/>
      <c r="BK507" s="173"/>
      <c r="BL507" s="3"/>
      <c r="BM507" s="105"/>
      <c r="BN507" s="113"/>
      <c r="BO507" s="3"/>
      <c r="BP507" s="3"/>
    </row>
    <row r="508" spans="1:68" s="274" customFormat="1" ht="53.25" customHeight="1" x14ac:dyDescent="0.15">
      <c r="A508" s="379">
        <v>411</v>
      </c>
      <c r="B508" s="226" t="s">
        <v>590</v>
      </c>
      <c r="C508" s="229" t="s">
        <v>788</v>
      </c>
      <c r="D508" s="228" t="s">
        <v>941</v>
      </c>
      <c r="E508" s="59">
        <v>4.3390000000000004</v>
      </c>
      <c r="F508" s="59">
        <v>1</v>
      </c>
      <c r="G508" s="59">
        <v>0.2</v>
      </c>
      <c r="H508" s="59" t="s">
        <v>1083</v>
      </c>
      <c r="I508" s="238" t="s">
        <v>964</v>
      </c>
      <c r="J508" s="241" t="s">
        <v>1334</v>
      </c>
      <c r="K508" s="59">
        <v>0</v>
      </c>
      <c r="L508" s="59">
        <v>0</v>
      </c>
      <c r="M508" s="59">
        <f t="shared" si="575"/>
        <v>0</v>
      </c>
      <c r="N508" s="59">
        <v>0</v>
      </c>
      <c r="O508" s="242" t="s">
        <v>962</v>
      </c>
      <c r="P508" s="153"/>
      <c r="Q508" s="255"/>
      <c r="R508" s="255" t="s">
        <v>343</v>
      </c>
      <c r="S508" s="256" t="s">
        <v>295</v>
      </c>
      <c r="T508" s="257" t="s">
        <v>110</v>
      </c>
      <c r="U508" s="426">
        <v>417</v>
      </c>
      <c r="V508" s="258"/>
      <c r="W508" s="261" t="s">
        <v>693</v>
      </c>
      <c r="X508" s="227"/>
      <c r="Y508" s="227"/>
      <c r="Z508" s="260"/>
      <c r="AA508" s="437"/>
      <c r="AB508" s="435" t="s">
        <v>406</v>
      </c>
      <c r="AC508" s="436"/>
      <c r="AD508" s="435" t="s">
        <v>407</v>
      </c>
      <c r="AE508" s="436" t="s">
        <v>408</v>
      </c>
      <c r="AF508" s="437"/>
      <c r="AG508" s="9" t="str">
        <f t="shared" si="544"/>
        <v>大臣官房国際課一般会計</v>
      </c>
      <c r="AH508" s="15"/>
      <c r="AI508" s="53" t="str">
        <f t="shared" si="576"/>
        <v>－</v>
      </c>
      <c r="AJ508" s="53" t="str">
        <f t="shared" si="577"/>
        <v>－</v>
      </c>
      <c r="AK508" s="53" t="str">
        <f t="shared" si="578"/>
        <v>－</v>
      </c>
      <c r="AL508" s="81"/>
      <c r="AM508" s="46" t="str">
        <f t="shared" si="579"/>
        <v>－</v>
      </c>
      <c r="AN508" s="81"/>
      <c r="AO508" s="46" t="str">
        <f t="shared" si="580"/>
        <v>-</v>
      </c>
      <c r="AP508" s="46" t="str">
        <f t="shared" si="581"/>
        <v>-</v>
      </c>
      <c r="AQ508" s="46"/>
      <c r="AR508" s="46"/>
      <c r="AS508" s="46"/>
      <c r="AT508" s="46"/>
      <c r="AU508" s="46"/>
      <c r="AV508" s="46"/>
      <c r="AW508" s="46"/>
      <c r="AX508" s="173"/>
      <c r="AY508" s="10">
        <v>40634</v>
      </c>
      <c r="AZ508" s="173" t="s">
        <v>520</v>
      </c>
      <c r="BA508" s="426" t="str">
        <f t="shared" si="534"/>
        <v>未定</v>
      </c>
      <c r="BB508" s="173" t="str">
        <f t="shared" si="551"/>
        <v>○</v>
      </c>
      <c r="BC508" s="173" t="str">
        <f t="shared" si="582"/>
        <v/>
      </c>
      <c r="BD508" s="173" t="str">
        <f t="shared" si="542"/>
        <v>○</v>
      </c>
      <c r="BE508" s="1"/>
      <c r="BF508" s="46">
        <v>1</v>
      </c>
      <c r="BG508" s="115" t="s">
        <v>583</v>
      </c>
      <c r="BH508" s="173"/>
      <c r="BI508" s="118"/>
      <c r="BJ508" s="61"/>
      <c r="BK508" s="173"/>
      <c r="BL508" s="3"/>
      <c r="BM508" s="105"/>
      <c r="BN508" s="106"/>
      <c r="BO508" s="3"/>
      <c r="BP508" s="3"/>
    </row>
    <row r="509" spans="1:68" s="274" customFormat="1" ht="53.25" customHeight="1" x14ac:dyDescent="0.15">
      <c r="A509" s="379">
        <v>412</v>
      </c>
      <c r="B509" s="226" t="s">
        <v>197</v>
      </c>
      <c r="C509" s="229" t="s">
        <v>844</v>
      </c>
      <c r="D509" s="228" t="s">
        <v>520</v>
      </c>
      <c r="E509" s="59">
        <v>72.186999999999998</v>
      </c>
      <c r="F509" s="59">
        <v>72.186999999999998</v>
      </c>
      <c r="G509" s="59">
        <v>72</v>
      </c>
      <c r="H509" s="59" t="s">
        <v>1083</v>
      </c>
      <c r="I509" s="238" t="s">
        <v>650</v>
      </c>
      <c r="J509" s="241" t="s">
        <v>1332</v>
      </c>
      <c r="K509" s="59">
        <v>81.662999999999997</v>
      </c>
      <c r="L509" s="59">
        <v>78.789000000000001</v>
      </c>
      <c r="M509" s="59">
        <f t="shared" si="575"/>
        <v>-2.8739999999999952</v>
      </c>
      <c r="N509" s="62">
        <v>0</v>
      </c>
      <c r="O509" s="242" t="s">
        <v>650</v>
      </c>
      <c r="P509" s="113"/>
      <c r="Q509" s="255"/>
      <c r="R509" s="255" t="s">
        <v>343</v>
      </c>
      <c r="S509" s="256" t="s">
        <v>295</v>
      </c>
      <c r="T509" s="262" t="s">
        <v>310</v>
      </c>
      <c r="U509" s="426">
        <v>418</v>
      </c>
      <c r="V509" s="258"/>
      <c r="W509" s="261" t="s">
        <v>693</v>
      </c>
      <c r="X509" s="227"/>
      <c r="Y509" s="227"/>
      <c r="Z509" s="260"/>
      <c r="AA509" s="437"/>
      <c r="AB509" s="435" t="s">
        <v>406</v>
      </c>
      <c r="AC509" s="436"/>
      <c r="AD509" s="435" t="s">
        <v>407</v>
      </c>
      <c r="AE509" s="436" t="s">
        <v>408</v>
      </c>
      <c r="AF509" s="437"/>
      <c r="AG509" s="9" t="str">
        <f t="shared" si="544"/>
        <v>大臣官房国際課一般会計</v>
      </c>
      <c r="AH509" s="15"/>
      <c r="AI509" s="53" t="str">
        <f t="shared" si="576"/>
        <v>－</v>
      </c>
      <c r="AJ509" s="53" t="str">
        <f t="shared" si="577"/>
        <v>－</v>
      </c>
      <c r="AK509" s="53" t="str">
        <f t="shared" si="578"/>
        <v>－</v>
      </c>
      <c r="AL509" s="81"/>
      <c r="AM509" s="46" t="str">
        <f t="shared" si="579"/>
        <v>－</v>
      </c>
      <c r="AN509" s="81"/>
      <c r="AO509" s="46" t="str">
        <f t="shared" si="580"/>
        <v>-</v>
      </c>
      <c r="AP509" s="46" t="str">
        <f t="shared" si="581"/>
        <v>-</v>
      </c>
      <c r="AQ509" s="46"/>
      <c r="AR509" s="46"/>
      <c r="AS509" s="46"/>
      <c r="AT509" s="46"/>
      <c r="AU509" s="46"/>
      <c r="AV509" s="46"/>
      <c r="AW509" s="46"/>
      <c r="AX509" s="173" t="s">
        <v>387</v>
      </c>
      <c r="AY509" s="10">
        <v>28946</v>
      </c>
      <c r="AZ509" s="173" t="s">
        <v>520</v>
      </c>
      <c r="BA509" s="426" t="str">
        <f t="shared" si="534"/>
        <v>未定</v>
      </c>
      <c r="BB509" s="173" t="str">
        <f t="shared" si="551"/>
        <v>○</v>
      </c>
      <c r="BC509" s="173" t="str">
        <f t="shared" si="582"/>
        <v/>
      </c>
      <c r="BD509" s="173" t="str">
        <f t="shared" si="542"/>
        <v>○</v>
      </c>
      <c r="BE509" s="1"/>
      <c r="BF509" s="173">
        <v>1</v>
      </c>
      <c r="BG509" s="115" t="s">
        <v>583</v>
      </c>
      <c r="BH509" s="173"/>
      <c r="BI509" s="118"/>
      <c r="BJ509" s="61"/>
      <c r="BK509" s="173"/>
      <c r="BL509" s="3"/>
      <c r="BM509" s="105"/>
      <c r="BN509" s="113"/>
      <c r="BO509" s="3"/>
      <c r="BP509" s="3"/>
    </row>
    <row r="510" spans="1:68" s="274" customFormat="1" ht="53.25" customHeight="1" x14ac:dyDescent="0.15">
      <c r="A510" s="379">
        <v>413</v>
      </c>
      <c r="B510" s="226" t="s">
        <v>775</v>
      </c>
      <c r="C510" s="229" t="s">
        <v>837</v>
      </c>
      <c r="D510" s="228" t="s">
        <v>520</v>
      </c>
      <c r="E510" s="59">
        <v>0</v>
      </c>
      <c r="F510" s="59">
        <v>0</v>
      </c>
      <c r="G510" s="59">
        <v>0</v>
      </c>
      <c r="H510" s="59" t="s">
        <v>1083</v>
      </c>
      <c r="I510" s="238" t="s">
        <v>650</v>
      </c>
      <c r="J510" s="241" t="s">
        <v>1252</v>
      </c>
      <c r="K510" s="59">
        <v>1.3169999999999999</v>
      </c>
      <c r="L510" s="59">
        <v>0.35399999999999998</v>
      </c>
      <c r="M510" s="59">
        <f t="shared" si="575"/>
        <v>-0.96299999999999997</v>
      </c>
      <c r="N510" s="59"/>
      <c r="O510" s="242" t="s">
        <v>650</v>
      </c>
      <c r="P510" s="111"/>
      <c r="Q510" s="255"/>
      <c r="R510" s="255" t="s">
        <v>236</v>
      </c>
      <c r="S510" s="256" t="s">
        <v>295</v>
      </c>
      <c r="T510" s="257" t="s">
        <v>110</v>
      </c>
      <c r="U510" s="426">
        <v>421</v>
      </c>
      <c r="V510" s="258" t="str">
        <f t="shared" si="583"/>
        <v/>
      </c>
      <c r="W510" s="261"/>
      <c r="X510" s="227"/>
      <c r="Y510" s="227"/>
      <c r="Z510" s="260"/>
      <c r="AA510" s="437"/>
      <c r="AB510" s="435" t="s">
        <v>406</v>
      </c>
      <c r="AC510" s="436"/>
      <c r="AD510" s="435" t="s">
        <v>406</v>
      </c>
      <c r="AE510" s="436"/>
      <c r="AF510" s="437"/>
      <c r="AG510" s="9" t="str">
        <f t="shared" si="544"/>
        <v>初等中等教育局一般会計</v>
      </c>
      <c r="AH510" s="15"/>
      <c r="AI510" s="53" t="str">
        <f t="shared" si="576"/>
        <v>－</v>
      </c>
      <c r="AJ510" s="53" t="str">
        <f t="shared" si="577"/>
        <v>－</v>
      </c>
      <c r="AK510" s="53" t="str">
        <f t="shared" si="578"/>
        <v>－</v>
      </c>
      <c r="AL510" s="81"/>
      <c r="AM510" s="46" t="str">
        <f t="shared" si="579"/>
        <v>－</v>
      </c>
      <c r="AN510" s="81"/>
      <c r="AO510" s="46" t="str">
        <f t="shared" si="580"/>
        <v>-</v>
      </c>
      <c r="AP510" s="46" t="str">
        <f t="shared" si="581"/>
        <v>-</v>
      </c>
      <c r="AQ510" s="46"/>
      <c r="AR510" s="46"/>
      <c r="AS510" s="46"/>
      <c r="AT510" s="46"/>
      <c r="AU510" s="46"/>
      <c r="AV510" s="46"/>
      <c r="AW510" s="46"/>
      <c r="AX510" s="173" t="s">
        <v>387</v>
      </c>
      <c r="AY510" s="10">
        <v>24929</v>
      </c>
      <c r="AZ510" s="173" t="s">
        <v>520</v>
      </c>
      <c r="BA510" s="426" t="str">
        <f t="shared" si="534"/>
        <v>未定</v>
      </c>
      <c r="BB510" s="173" t="str">
        <f t="shared" si="551"/>
        <v/>
      </c>
      <c r="BC510" s="173" t="str">
        <f t="shared" si="582"/>
        <v/>
      </c>
      <c r="BD510" s="173" t="str">
        <f t="shared" si="542"/>
        <v/>
      </c>
      <c r="BE510" s="1"/>
      <c r="BF510" s="173">
        <v>1</v>
      </c>
      <c r="BG510" s="115" t="s">
        <v>583</v>
      </c>
      <c r="BH510" s="173"/>
      <c r="BI510" s="118"/>
      <c r="BJ510" s="61"/>
      <c r="BK510" s="173"/>
      <c r="BL510" s="1"/>
      <c r="BM510" s="105"/>
      <c r="BN510" s="111"/>
      <c r="BO510" s="1"/>
      <c r="BP510" s="1"/>
    </row>
    <row r="511" spans="1:68" s="274" customFormat="1" ht="53.25" customHeight="1" x14ac:dyDescent="0.15">
      <c r="A511" s="379">
        <v>414</v>
      </c>
      <c r="B511" s="226" t="s">
        <v>285</v>
      </c>
      <c r="C511" s="229" t="s">
        <v>846</v>
      </c>
      <c r="D511" s="228" t="s">
        <v>520</v>
      </c>
      <c r="E511" s="59">
        <v>4.1550000000000002</v>
      </c>
      <c r="F511" s="59">
        <v>4.1550000000000002</v>
      </c>
      <c r="G511" s="59">
        <v>4.1550000000000002</v>
      </c>
      <c r="H511" s="59" t="s">
        <v>1083</v>
      </c>
      <c r="I511" s="238" t="s">
        <v>963</v>
      </c>
      <c r="J511" s="241" t="s">
        <v>1127</v>
      </c>
      <c r="K511" s="59">
        <v>3.74</v>
      </c>
      <c r="L511" s="59">
        <v>3.74</v>
      </c>
      <c r="M511" s="59">
        <f t="shared" si="575"/>
        <v>0</v>
      </c>
      <c r="N511" s="59"/>
      <c r="O511" s="242" t="s">
        <v>960</v>
      </c>
      <c r="P511" s="106" t="s">
        <v>1261</v>
      </c>
      <c r="Q511" s="255"/>
      <c r="R511" s="255" t="s">
        <v>236</v>
      </c>
      <c r="S511" s="256" t="s">
        <v>295</v>
      </c>
      <c r="T511" s="257" t="s">
        <v>402</v>
      </c>
      <c r="U511" s="426">
        <v>422</v>
      </c>
      <c r="V511" s="258" t="str">
        <f t="shared" si="583"/>
        <v/>
      </c>
      <c r="W511" s="261"/>
      <c r="X511" s="227"/>
      <c r="Y511" s="227" t="s">
        <v>387</v>
      </c>
      <c r="Z511" s="260"/>
      <c r="AA511" s="437"/>
      <c r="AB511" s="435" t="s">
        <v>406</v>
      </c>
      <c r="AC511" s="436"/>
      <c r="AD511" s="435" t="s">
        <v>406</v>
      </c>
      <c r="AE511" s="436"/>
      <c r="AF511" s="437"/>
      <c r="AG511" s="9" t="str">
        <f t="shared" si="544"/>
        <v>初等中等教育局一般会計</v>
      </c>
      <c r="AH511" s="15"/>
      <c r="AI511" s="53" t="str">
        <f t="shared" si="576"/>
        <v>－</v>
      </c>
      <c r="AJ511" s="53" t="str">
        <f t="shared" si="577"/>
        <v>－</v>
      </c>
      <c r="AK511" s="53" t="str">
        <f t="shared" si="578"/>
        <v>－</v>
      </c>
      <c r="AL511" s="81"/>
      <c r="AM511" s="46" t="str">
        <f t="shared" si="579"/>
        <v>－</v>
      </c>
      <c r="AN511" s="81"/>
      <c r="AO511" s="46" t="str">
        <f t="shared" si="580"/>
        <v>-</v>
      </c>
      <c r="AP511" s="46" t="str">
        <f t="shared" si="581"/>
        <v>-</v>
      </c>
      <c r="AQ511" s="46"/>
      <c r="AR511" s="46"/>
      <c r="AS511" s="46"/>
      <c r="AT511" s="46"/>
      <c r="AU511" s="46"/>
      <c r="AV511" s="46"/>
      <c r="AW511" s="46"/>
      <c r="AX511" s="173" t="s">
        <v>387</v>
      </c>
      <c r="AY511" s="10">
        <v>36617</v>
      </c>
      <c r="AZ511" s="173" t="s">
        <v>520</v>
      </c>
      <c r="BA511" s="426" t="str">
        <f t="shared" si="534"/>
        <v>未定</v>
      </c>
      <c r="BB511" s="173" t="str">
        <f t="shared" si="551"/>
        <v/>
      </c>
      <c r="BC511" s="173" t="str">
        <f t="shared" si="582"/>
        <v/>
      </c>
      <c r="BD511" s="173" t="str">
        <f t="shared" si="542"/>
        <v/>
      </c>
      <c r="BE511" s="1"/>
      <c r="BF511" s="173">
        <v>1</v>
      </c>
      <c r="BG511" s="115" t="s">
        <v>583</v>
      </c>
      <c r="BH511" s="173"/>
      <c r="BI511" s="118"/>
      <c r="BJ511" s="61"/>
      <c r="BK511" s="173"/>
      <c r="BL511" s="3"/>
      <c r="BM511" s="105"/>
      <c r="BN511" s="106"/>
      <c r="BO511" s="3"/>
      <c r="BP511" s="3"/>
    </row>
    <row r="512" spans="1:68" s="274" customFormat="1" ht="53.25" customHeight="1" x14ac:dyDescent="0.15">
      <c r="A512" s="379">
        <v>415</v>
      </c>
      <c r="B512" s="226" t="s">
        <v>1516</v>
      </c>
      <c r="C512" s="229" t="s">
        <v>782</v>
      </c>
      <c r="D512" s="228" t="s">
        <v>520</v>
      </c>
      <c r="E512" s="59">
        <v>20.114000000000001</v>
      </c>
      <c r="F512" s="59">
        <v>20.114000000000001</v>
      </c>
      <c r="G512" s="59">
        <v>14</v>
      </c>
      <c r="H512" s="59" t="s">
        <v>1083</v>
      </c>
      <c r="I512" s="238" t="s">
        <v>963</v>
      </c>
      <c r="J512" s="241" t="s">
        <v>1378</v>
      </c>
      <c r="K512" s="59">
        <v>19.847999999999999</v>
      </c>
      <c r="L512" s="59">
        <v>21.617000000000001</v>
      </c>
      <c r="M512" s="59">
        <f t="shared" si="575"/>
        <v>1.7690000000000019</v>
      </c>
      <c r="N512" s="59">
        <v>-0.996</v>
      </c>
      <c r="O512" s="242" t="s">
        <v>961</v>
      </c>
      <c r="P512" s="106" t="s">
        <v>1379</v>
      </c>
      <c r="Q512" s="255"/>
      <c r="R512" s="255" t="s">
        <v>78</v>
      </c>
      <c r="S512" s="256" t="s">
        <v>295</v>
      </c>
      <c r="T512" s="257" t="s">
        <v>310</v>
      </c>
      <c r="U512" s="426">
        <v>423</v>
      </c>
      <c r="V512" s="258" t="str">
        <f t="shared" si="583"/>
        <v/>
      </c>
      <c r="W512" s="261"/>
      <c r="X512" s="227"/>
      <c r="Y512" s="227"/>
      <c r="Z512" s="260"/>
      <c r="AA512" s="437"/>
      <c r="AB512" s="435" t="s">
        <v>406</v>
      </c>
      <c r="AC512" s="436"/>
      <c r="AD512" s="435" t="s">
        <v>406</v>
      </c>
      <c r="AE512" s="436"/>
      <c r="AF512" s="437"/>
      <c r="AG512" s="9" t="str">
        <f t="shared" si="544"/>
        <v>高等教育局一般会計</v>
      </c>
      <c r="AH512" s="15"/>
      <c r="AI512" s="53" t="str">
        <f t="shared" si="576"/>
        <v>－</v>
      </c>
      <c r="AJ512" s="53" t="str">
        <f t="shared" si="577"/>
        <v>－</v>
      </c>
      <c r="AK512" s="53" t="str">
        <f t="shared" si="578"/>
        <v>－</v>
      </c>
      <c r="AL512" s="81"/>
      <c r="AM512" s="46" t="str">
        <f t="shared" si="579"/>
        <v>－</v>
      </c>
      <c r="AN512" s="81"/>
      <c r="AO512" s="46" t="str">
        <f t="shared" si="580"/>
        <v>-</v>
      </c>
      <c r="AP512" s="46" t="str">
        <f t="shared" si="581"/>
        <v>-</v>
      </c>
      <c r="AQ512" s="46"/>
      <c r="AR512" s="46"/>
      <c r="AS512" s="46"/>
      <c r="AT512" s="46"/>
      <c r="AU512" s="46"/>
      <c r="AV512" s="46"/>
      <c r="AW512" s="46"/>
      <c r="AX512" s="173" t="s">
        <v>387</v>
      </c>
      <c r="AY512" s="10">
        <v>36982</v>
      </c>
      <c r="AZ512" s="173" t="s">
        <v>520</v>
      </c>
      <c r="BA512" s="426" t="str">
        <f t="shared" si="534"/>
        <v>未定</v>
      </c>
      <c r="BB512" s="173" t="str">
        <f t="shared" si="551"/>
        <v/>
      </c>
      <c r="BC512" s="173" t="str">
        <f t="shared" si="582"/>
        <v/>
      </c>
      <c r="BD512" s="173" t="str">
        <f t="shared" si="542"/>
        <v/>
      </c>
      <c r="BE512" s="1"/>
      <c r="BF512" s="173">
        <v>1</v>
      </c>
      <c r="BG512" s="115" t="s">
        <v>583</v>
      </c>
      <c r="BH512" s="173"/>
      <c r="BI512" s="118"/>
      <c r="BJ512" s="61"/>
      <c r="BK512" s="173"/>
      <c r="BL512" s="3"/>
      <c r="BM512" s="105"/>
      <c r="BN512" s="106"/>
      <c r="BO512" s="3"/>
      <c r="BP512" s="3"/>
    </row>
    <row r="513" spans="1:68" s="274" customFormat="1" ht="53.25" customHeight="1" x14ac:dyDescent="0.15">
      <c r="A513" s="379">
        <v>416</v>
      </c>
      <c r="B513" s="226" t="s">
        <v>1517</v>
      </c>
      <c r="C513" s="276" t="s">
        <v>800</v>
      </c>
      <c r="D513" s="228" t="s">
        <v>520</v>
      </c>
      <c r="E513" s="59">
        <v>17854.556</v>
      </c>
      <c r="F513" s="59">
        <v>17854.556</v>
      </c>
      <c r="G513" s="59">
        <v>16951</v>
      </c>
      <c r="H513" s="59" t="s">
        <v>1083</v>
      </c>
      <c r="I513" s="238" t="s">
        <v>963</v>
      </c>
      <c r="J513" s="241" t="s">
        <v>1373</v>
      </c>
      <c r="K513" s="59">
        <v>18745.577000000001</v>
      </c>
      <c r="L513" s="59">
        <v>18750.577000000001</v>
      </c>
      <c r="M513" s="59">
        <f t="shared" si="575"/>
        <v>5</v>
      </c>
      <c r="N513" s="59">
        <v>-149.649</v>
      </c>
      <c r="O513" s="242" t="s">
        <v>961</v>
      </c>
      <c r="P513" s="106" t="s">
        <v>1380</v>
      </c>
      <c r="Q513" s="255"/>
      <c r="R513" s="255" t="s">
        <v>78</v>
      </c>
      <c r="S513" s="256" t="s">
        <v>295</v>
      </c>
      <c r="T513" s="257" t="s">
        <v>60</v>
      </c>
      <c r="U513" s="413">
        <v>424</v>
      </c>
      <c r="V513" s="258" t="str">
        <f t="shared" si="583"/>
        <v/>
      </c>
      <c r="W513" s="261"/>
      <c r="X513" s="227"/>
      <c r="Y513" s="227"/>
      <c r="Z513" s="260"/>
      <c r="AA513" s="437"/>
      <c r="AB513" s="435" t="s">
        <v>406</v>
      </c>
      <c r="AC513" s="436"/>
      <c r="AD513" s="435" t="s">
        <v>406</v>
      </c>
      <c r="AE513" s="436"/>
      <c r="AF513" s="437"/>
      <c r="AG513" s="9" t="str">
        <f t="shared" si="544"/>
        <v>高等教育局一般会計</v>
      </c>
      <c r="AH513" s="15"/>
      <c r="AI513" s="53" t="str">
        <f t="shared" si="576"/>
        <v>－</v>
      </c>
      <c r="AJ513" s="53" t="str">
        <f t="shared" si="577"/>
        <v>－</v>
      </c>
      <c r="AK513" s="53" t="str">
        <f t="shared" si="578"/>
        <v>－</v>
      </c>
      <c r="AL513" s="81"/>
      <c r="AM513" s="46" t="str">
        <f t="shared" si="579"/>
        <v>－</v>
      </c>
      <c r="AN513" s="81"/>
      <c r="AO513" s="46" t="str">
        <f t="shared" si="580"/>
        <v>-</v>
      </c>
      <c r="AP513" s="46" t="str">
        <f t="shared" si="581"/>
        <v>-</v>
      </c>
      <c r="AQ513" s="46"/>
      <c r="AR513" s="46"/>
      <c r="AS513" s="46"/>
      <c r="AT513" s="46"/>
      <c r="AU513" s="46"/>
      <c r="AV513" s="46"/>
      <c r="AW513" s="46"/>
      <c r="AX513" s="173" t="s">
        <v>387</v>
      </c>
      <c r="AY513" s="503">
        <v>19815</v>
      </c>
      <c r="AZ513" s="173" t="s">
        <v>520</v>
      </c>
      <c r="BA513" s="426" t="str">
        <f t="shared" ref="BA513:BA542" si="584">IF(AZ513="未定","未定",YEARFRAC(AY513,AZ513,3))</f>
        <v>未定</v>
      </c>
      <c r="BB513" s="173" t="str">
        <f t="shared" si="551"/>
        <v/>
      </c>
      <c r="BC513" s="173" t="str">
        <f t="shared" si="582"/>
        <v/>
      </c>
      <c r="BD513" s="173" t="str">
        <f t="shared" si="542"/>
        <v/>
      </c>
      <c r="BE513" s="1"/>
      <c r="BF513" s="173">
        <v>1</v>
      </c>
      <c r="BG513" s="115" t="s">
        <v>583</v>
      </c>
      <c r="BH513" s="173"/>
      <c r="BI513" s="118"/>
      <c r="BJ513" s="61"/>
      <c r="BK513" s="173"/>
      <c r="BL513" s="3"/>
      <c r="BM513" s="105"/>
      <c r="BN513" s="106"/>
      <c r="BO513" s="3"/>
      <c r="BP513" s="3"/>
    </row>
    <row r="514" spans="1:68" s="274" customFormat="1" ht="53.25" customHeight="1" x14ac:dyDescent="0.15">
      <c r="A514" s="379">
        <v>417</v>
      </c>
      <c r="B514" s="226" t="s">
        <v>511</v>
      </c>
      <c r="C514" s="276" t="s">
        <v>844</v>
      </c>
      <c r="D514" s="228" t="s">
        <v>520</v>
      </c>
      <c r="E514" s="59">
        <v>84.063999999999993</v>
      </c>
      <c r="F514" s="59">
        <v>84.063999999999993</v>
      </c>
      <c r="G514" s="59">
        <v>82</v>
      </c>
      <c r="H514" s="59" t="s">
        <v>1083</v>
      </c>
      <c r="I514" s="238" t="s">
        <v>963</v>
      </c>
      <c r="J514" s="241" t="s">
        <v>1373</v>
      </c>
      <c r="K514" s="59">
        <v>82.474999999999994</v>
      </c>
      <c r="L514" s="59">
        <v>131.59899999999999</v>
      </c>
      <c r="M514" s="59">
        <f t="shared" ref="M514:M516" si="585">L514-K514</f>
        <v>49.123999999999995</v>
      </c>
      <c r="N514" s="59">
        <v>-5.8529999999999998</v>
      </c>
      <c r="O514" s="242" t="s">
        <v>961</v>
      </c>
      <c r="P514" s="106" t="s">
        <v>1381</v>
      </c>
      <c r="Q514" s="255"/>
      <c r="R514" s="255" t="s">
        <v>78</v>
      </c>
      <c r="S514" s="256" t="s">
        <v>295</v>
      </c>
      <c r="T514" s="257" t="s">
        <v>60</v>
      </c>
      <c r="U514" s="413">
        <v>426</v>
      </c>
      <c r="V514" s="258" t="str">
        <f t="shared" ref="V514:V516" si="586">IF(AI514="○","○","")</f>
        <v/>
      </c>
      <c r="W514" s="261"/>
      <c r="X514" s="227"/>
      <c r="Y514" s="227"/>
      <c r="Z514" s="260"/>
      <c r="AA514" s="437"/>
      <c r="AB514" s="435" t="s">
        <v>406</v>
      </c>
      <c r="AC514" s="436"/>
      <c r="AD514" s="435" t="s">
        <v>406</v>
      </c>
      <c r="AE514" s="436"/>
      <c r="AF514" s="437"/>
      <c r="AG514" s="9" t="str">
        <f t="shared" si="544"/>
        <v>高等教育局一般会計</v>
      </c>
      <c r="AH514" s="15"/>
      <c r="AI514" s="53" t="str">
        <f t="shared" ref="AI514:AI516" si="587">IF(OR(AJ514="○",AS514="○"),"○","－")</f>
        <v>－</v>
      </c>
      <c r="AJ514" s="53" t="str">
        <f t="shared" ref="AJ514:AJ516" si="588">IF(OR(AO514="○",AP514="○",AQ514="○",AT514="○",AV514="○"),"○","－")</f>
        <v>－</v>
      </c>
      <c r="AK514" s="53" t="str">
        <f t="shared" ref="AK514:AK516" si="589">IF(OR(AO514="○",AP514="○",AQ514="○"),"○","－")</f>
        <v>－</v>
      </c>
      <c r="AL514" s="81"/>
      <c r="AM514" s="46" t="str">
        <f t="shared" ref="AM514:AM516" si="590">IF(AB514="○","○","－")</f>
        <v>－</v>
      </c>
      <c r="AN514" s="81"/>
      <c r="AO514" s="46" t="str">
        <f t="shared" si="580"/>
        <v>-</v>
      </c>
      <c r="AP514" s="46" t="str">
        <f t="shared" si="581"/>
        <v>-</v>
      </c>
      <c r="AQ514" s="46"/>
      <c r="AR514" s="46"/>
      <c r="AS514" s="46"/>
      <c r="AT514" s="46"/>
      <c r="AU514" s="46"/>
      <c r="AV514" s="46"/>
      <c r="AW514" s="46"/>
      <c r="AX514" s="173" t="s">
        <v>387</v>
      </c>
      <c r="AY514" s="503">
        <v>28946</v>
      </c>
      <c r="AZ514" s="173" t="s">
        <v>520</v>
      </c>
      <c r="BA514" s="426" t="str">
        <f t="shared" ref="BA514:BA516" si="591">IF(AZ514="未定","未定",YEARFRAC(AY514,AZ514,3))</f>
        <v>未定</v>
      </c>
      <c r="BB514" s="173" t="str">
        <f t="shared" si="551"/>
        <v/>
      </c>
      <c r="BC514" s="173" t="str">
        <f t="shared" ref="BC514:BC516" si="592">IF(AND(AZ514="未定",AB514="○"),"○","")</f>
        <v/>
      </c>
      <c r="BD514" s="173" t="str">
        <f t="shared" si="542"/>
        <v/>
      </c>
      <c r="BE514" s="1"/>
      <c r="BF514" s="173">
        <v>1</v>
      </c>
      <c r="BG514" s="115" t="s">
        <v>583</v>
      </c>
      <c r="BH514" s="173"/>
      <c r="BI514" s="118"/>
      <c r="BJ514" s="61"/>
      <c r="BK514" s="173"/>
      <c r="BL514" s="3"/>
      <c r="BM514" s="105"/>
      <c r="BN514" s="106"/>
      <c r="BO514" s="3"/>
      <c r="BP514" s="3"/>
    </row>
    <row r="515" spans="1:68" s="274" customFormat="1" ht="53.25" customHeight="1" x14ac:dyDescent="0.15">
      <c r="A515" s="379">
        <v>418</v>
      </c>
      <c r="B515" s="226" t="s">
        <v>297</v>
      </c>
      <c r="C515" s="229" t="s">
        <v>816</v>
      </c>
      <c r="D515" s="228" t="s">
        <v>520</v>
      </c>
      <c r="E515" s="59">
        <v>638.46799999999996</v>
      </c>
      <c r="F515" s="59">
        <v>638.46799999999996</v>
      </c>
      <c r="G515" s="59">
        <v>638</v>
      </c>
      <c r="H515" s="59" t="s">
        <v>1083</v>
      </c>
      <c r="I515" s="238" t="s">
        <v>650</v>
      </c>
      <c r="J515" s="241" t="s">
        <v>1370</v>
      </c>
      <c r="K515" s="59">
        <v>652.76599999999996</v>
      </c>
      <c r="L515" s="59">
        <v>672.46400000000006</v>
      </c>
      <c r="M515" s="59">
        <f t="shared" si="585"/>
        <v>19.698000000000093</v>
      </c>
      <c r="N515" s="62"/>
      <c r="O515" s="242" t="s">
        <v>650</v>
      </c>
      <c r="P515" s="111"/>
      <c r="Q515" s="255"/>
      <c r="R515" s="255" t="s">
        <v>78</v>
      </c>
      <c r="S515" s="256" t="s">
        <v>295</v>
      </c>
      <c r="T515" s="257" t="s">
        <v>60</v>
      </c>
      <c r="U515" s="426">
        <v>427</v>
      </c>
      <c r="V515" s="258" t="str">
        <f t="shared" si="586"/>
        <v/>
      </c>
      <c r="W515" s="261"/>
      <c r="X515" s="227"/>
      <c r="Y515" s="227" t="s">
        <v>758</v>
      </c>
      <c r="Z515" s="260"/>
      <c r="AA515" s="437"/>
      <c r="AB515" s="435" t="s">
        <v>406</v>
      </c>
      <c r="AC515" s="436"/>
      <c r="AD515" s="435" t="s">
        <v>406</v>
      </c>
      <c r="AE515" s="436"/>
      <c r="AF515" s="437"/>
      <c r="AG515" s="9" t="str">
        <f t="shared" si="544"/>
        <v>高等教育局一般会計</v>
      </c>
      <c r="AH515" s="15"/>
      <c r="AI515" s="53" t="str">
        <f t="shared" si="587"/>
        <v>－</v>
      </c>
      <c r="AJ515" s="53" t="str">
        <f t="shared" si="588"/>
        <v>－</v>
      </c>
      <c r="AK515" s="53" t="str">
        <f t="shared" si="589"/>
        <v>－</v>
      </c>
      <c r="AL515" s="81"/>
      <c r="AM515" s="46" t="str">
        <f t="shared" si="590"/>
        <v>－</v>
      </c>
      <c r="AN515" s="81"/>
      <c r="AO515" s="46" t="str">
        <f t="shared" si="580"/>
        <v>-</v>
      </c>
      <c r="AP515" s="46" t="str">
        <f t="shared" si="581"/>
        <v>-</v>
      </c>
      <c r="AQ515" s="46"/>
      <c r="AR515" s="46"/>
      <c r="AS515" s="46"/>
      <c r="AT515" s="46"/>
      <c r="AU515" s="46"/>
      <c r="AV515" s="46"/>
      <c r="AW515" s="46"/>
      <c r="AX515" s="173" t="s">
        <v>387</v>
      </c>
      <c r="AY515" s="10">
        <v>26390</v>
      </c>
      <c r="AZ515" s="173" t="s">
        <v>520</v>
      </c>
      <c r="BA515" s="426" t="str">
        <f t="shared" si="591"/>
        <v>未定</v>
      </c>
      <c r="BB515" s="173" t="str">
        <f t="shared" si="551"/>
        <v/>
      </c>
      <c r="BC515" s="173" t="str">
        <f t="shared" si="592"/>
        <v/>
      </c>
      <c r="BD515" s="173" t="str">
        <f t="shared" si="542"/>
        <v/>
      </c>
      <c r="BE515" s="1"/>
      <c r="BF515" s="173">
        <v>1</v>
      </c>
      <c r="BG515" s="115" t="s">
        <v>583</v>
      </c>
      <c r="BH515" s="173"/>
      <c r="BI515" s="118"/>
      <c r="BJ515" s="61"/>
      <c r="BK515" s="173"/>
      <c r="BL515" s="1"/>
      <c r="BM515" s="105"/>
      <c r="BN515" s="111"/>
      <c r="BO515" s="1"/>
      <c r="BP515" s="1"/>
    </row>
    <row r="516" spans="1:68" s="274" customFormat="1" ht="53.25" customHeight="1" x14ac:dyDescent="0.15">
      <c r="A516" s="379">
        <v>419</v>
      </c>
      <c r="B516" s="226" t="s">
        <v>308</v>
      </c>
      <c r="C516" s="229" t="s">
        <v>792</v>
      </c>
      <c r="D516" s="228" t="s">
        <v>853</v>
      </c>
      <c r="E516" s="59">
        <v>50.289000000000001</v>
      </c>
      <c r="F516" s="59">
        <v>50.289000000000001</v>
      </c>
      <c r="G516" s="59">
        <v>41</v>
      </c>
      <c r="H516" s="175" t="s">
        <v>1076</v>
      </c>
      <c r="I516" s="238" t="s">
        <v>964</v>
      </c>
      <c r="J516" s="241" t="s">
        <v>1364</v>
      </c>
      <c r="K516" s="59">
        <v>16.388000000000002</v>
      </c>
      <c r="L516" s="59">
        <v>0</v>
      </c>
      <c r="M516" s="59">
        <f t="shared" si="585"/>
        <v>-16.388000000000002</v>
      </c>
      <c r="N516" s="62"/>
      <c r="O516" s="242" t="s">
        <v>962</v>
      </c>
      <c r="P516" s="106"/>
      <c r="Q516" s="255"/>
      <c r="R516" s="255" t="s">
        <v>307</v>
      </c>
      <c r="S516" s="256" t="s">
        <v>295</v>
      </c>
      <c r="T516" s="257" t="s">
        <v>262</v>
      </c>
      <c r="U516" s="426">
        <v>428</v>
      </c>
      <c r="V516" s="258" t="str">
        <f t="shared" si="586"/>
        <v>○</v>
      </c>
      <c r="W516" s="261" t="s">
        <v>519</v>
      </c>
      <c r="X516" s="227"/>
      <c r="Y516" s="227"/>
      <c r="Z516" s="260"/>
      <c r="AA516" s="437"/>
      <c r="AB516" s="435" t="s">
        <v>407</v>
      </c>
      <c r="AC516" s="436" t="s">
        <v>409</v>
      </c>
      <c r="AD516" s="435"/>
      <c r="AE516" s="436"/>
      <c r="AF516" s="437"/>
      <c r="AG516" s="9" t="str">
        <f t="shared" si="544"/>
        <v>高等教育局一般会計</v>
      </c>
      <c r="AH516" s="15"/>
      <c r="AI516" s="53" t="str">
        <f t="shared" si="587"/>
        <v>○</v>
      </c>
      <c r="AJ516" s="53" t="str">
        <f t="shared" si="588"/>
        <v>○</v>
      </c>
      <c r="AK516" s="53" t="str">
        <f t="shared" si="589"/>
        <v>○</v>
      </c>
      <c r="AL516" s="81"/>
      <c r="AM516" s="46" t="str">
        <f t="shared" si="590"/>
        <v>○</v>
      </c>
      <c r="AN516" s="81"/>
      <c r="AO516" s="46" t="str">
        <f t="shared" si="580"/>
        <v>-</v>
      </c>
      <c r="AP516" s="46" t="str">
        <f t="shared" si="581"/>
        <v>○</v>
      </c>
      <c r="AQ516" s="46"/>
      <c r="AR516" s="46"/>
      <c r="AS516" s="46"/>
      <c r="AT516" s="46"/>
      <c r="AU516" s="46"/>
      <c r="AV516" s="46"/>
      <c r="AW516" s="46"/>
      <c r="AX516" s="173"/>
      <c r="AY516" s="10">
        <v>41000</v>
      </c>
      <c r="AZ516" s="508">
        <v>42460</v>
      </c>
      <c r="BA516" s="426">
        <f t="shared" si="591"/>
        <v>4</v>
      </c>
      <c r="BB516" s="173" t="str">
        <f t="shared" si="551"/>
        <v/>
      </c>
      <c r="BC516" s="173" t="str">
        <f t="shared" si="592"/>
        <v/>
      </c>
      <c r="BD516" s="173" t="str">
        <f t="shared" si="542"/>
        <v/>
      </c>
      <c r="BE516" s="1"/>
      <c r="BF516" s="173">
        <v>1</v>
      </c>
      <c r="BG516" s="115" t="s">
        <v>583</v>
      </c>
      <c r="BH516" s="173"/>
      <c r="BI516" s="118"/>
      <c r="BJ516" s="61"/>
      <c r="BK516" s="173"/>
      <c r="BL516" s="1"/>
      <c r="BM516" s="105"/>
      <c r="BN516" s="106"/>
      <c r="BO516" s="1"/>
      <c r="BP516" s="1"/>
    </row>
    <row r="517" spans="1:68" s="274" customFormat="1" ht="60" customHeight="1" x14ac:dyDescent="0.15">
      <c r="A517" s="379">
        <v>420</v>
      </c>
      <c r="B517" s="226" t="s">
        <v>424</v>
      </c>
      <c r="C517" s="229" t="s">
        <v>793</v>
      </c>
      <c r="D517" s="228" t="s">
        <v>520</v>
      </c>
      <c r="E517" s="59">
        <v>290.71300000000002</v>
      </c>
      <c r="F517" s="59">
        <v>290.71300000000002</v>
      </c>
      <c r="G517" s="59">
        <v>262</v>
      </c>
      <c r="H517" s="175" t="s">
        <v>1077</v>
      </c>
      <c r="I517" s="238" t="s">
        <v>963</v>
      </c>
      <c r="J517" s="241" t="s">
        <v>1127</v>
      </c>
      <c r="K517" s="59">
        <v>290.71300000000002</v>
      </c>
      <c r="L517" s="59">
        <v>289.82299999999998</v>
      </c>
      <c r="M517" s="59">
        <f t="shared" si="575"/>
        <v>-0.8900000000000432</v>
      </c>
      <c r="N517" s="59">
        <v>-13.750999999999999</v>
      </c>
      <c r="O517" s="242" t="s">
        <v>961</v>
      </c>
      <c r="P517" s="106" t="s">
        <v>1262</v>
      </c>
      <c r="Q517" s="255"/>
      <c r="R517" s="255" t="s">
        <v>236</v>
      </c>
      <c r="S517" s="255" t="s">
        <v>295</v>
      </c>
      <c r="T517" s="262" t="s">
        <v>310</v>
      </c>
      <c r="U517" s="413" t="s">
        <v>452</v>
      </c>
      <c r="V517" s="258" t="s">
        <v>407</v>
      </c>
      <c r="W517" s="261" t="s">
        <v>409</v>
      </c>
      <c r="X517" s="228"/>
      <c r="Y517" s="228" t="s">
        <v>407</v>
      </c>
      <c r="Z517" s="306"/>
      <c r="AA517" s="437"/>
      <c r="AB517" s="435" t="s">
        <v>406</v>
      </c>
      <c r="AC517" s="436"/>
      <c r="AD517" s="435" t="s">
        <v>406</v>
      </c>
      <c r="AE517" s="436"/>
      <c r="AF517" s="437"/>
      <c r="AG517" s="9" t="str">
        <f t="shared" si="544"/>
        <v>初等中等教育局一般会計</v>
      </c>
      <c r="AH517" s="15"/>
      <c r="AI517" s="53" t="str">
        <f t="shared" si="576"/>
        <v>○</v>
      </c>
      <c r="AJ517" s="53" t="str">
        <f t="shared" si="577"/>
        <v>○</v>
      </c>
      <c r="AK517" s="53" t="str">
        <f t="shared" si="578"/>
        <v>○</v>
      </c>
      <c r="AL517" s="81"/>
      <c r="AM517" s="46" t="str">
        <f t="shared" si="579"/>
        <v>－</v>
      </c>
      <c r="AN517" s="81"/>
      <c r="AO517" s="46" t="str">
        <f t="shared" si="580"/>
        <v>○</v>
      </c>
      <c r="AP517" s="46" t="str">
        <f t="shared" si="581"/>
        <v>-</v>
      </c>
      <c r="AQ517" s="46"/>
      <c r="AR517" s="46"/>
      <c r="AS517" s="46"/>
      <c r="AT517" s="46"/>
      <c r="AU517" s="46"/>
      <c r="AV517" s="46"/>
      <c r="AW517" s="46"/>
      <c r="AX517" s="173"/>
      <c r="AY517" s="10">
        <v>41730</v>
      </c>
      <c r="AZ517" s="173" t="s">
        <v>520</v>
      </c>
      <c r="BA517" s="426" t="str">
        <f t="shared" si="584"/>
        <v>未定</v>
      </c>
      <c r="BB517" s="173" t="str">
        <f t="shared" si="551"/>
        <v>○</v>
      </c>
      <c r="BC517" s="173" t="str">
        <f t="shared" si="582"/>
        <v/>
      </c>
      <c r="BD517" s="173" t="str">
        <f t="shared" si="542"/>
        <v/>
      </c>
      <c r="BE517" s="1"/>
      <c r="BF517" s="46">
        <v>1</v>
      </c>
      <c r="BG517" s="115" t="s">
        <v>583</v>
      </c>
      <c r="BH517" s="173"/>
      <c r="BI517" s="118"/>
      <c r="BJ517" s="61"/>
      <c r="BK517" s="173"/>
      <c r="BL517" s="1"/>
      <c r="BM517" s="105"/>
      <c r="BN517" s="106"/>
      <c r="BO517" s="1"/>
      <c r="BP517" s="1"/>
    </row>
    <row r="518" spans="1:68" s="274" customFormat="1" ht="91.5" customHeight="1" x14ac:dyDescent="0.15">
      <c r="A518" s="379">
        <v>421</v>
      </c>
      <c r="B518" s="226" t="s">
        <v>423</v>
      </c>
      <c r="C518" s="276" t="s">
        <v>793</v>
      </c>
      <c r="D518" s="228" t="s">
        <v>520</v>
      </c>
      <c r="E518" s="59">
        <v>89.960999999999999</v>
      </c>
      <c r="F518" s="59">
        <v>89.960999999999999</v>
      </c>
      <c r="G518" s="59">
        <v>85</v>
      </c>
      <c r="H518" s="175" t="s">
        <v>1078</v>
      </c>
      <c r="I518" s="238" t="s">
        <v>963</v>
      </c>
      <c r="J518" s="241" t="s">
        <v>1373</v>
      </c>
      <c r="K518" s="59">
        <v>119.94799999999999</v>
      </c>
      <c r="L518" s="59">
        <v>269.88299999999998</v>
      </c>
      <c r="M518" s="59">
        <f t="shared" si="575"/>
        <v>149.935</v>
      </c>
      <c r="N518" s="59">
        <v>-3.5920000000000001</v>
      </c>
      <c r="O518" s="242" t="s">
        <v>961</v>
      </c>
      <c r="P518" s="106" t="s">
        <v>1381</v>
      </c>
      <c r="Q518" s="255"/>
      <c r="R518" s="255" t="s">
        <v>78</v>
      </c>
      <c r="S518" s="256" t="s">
        <v>295</v>
      </c>
      <c r="T518" s="257" t="s">
        <v>60</v>
      </c>
      <c r="U518" s="413" t="s">
        <v>680</v>
      </c>
      <c r="V518" s="258" t="s">
        <v>407</v>
      </c>
      <c r="W518" s="261" t="s">
        <v>409</v>
      </c>
      <c r="X518" s="228" t="s">
        <v>407</v>
      </c>
      <c r="Y518" s="228"/>
      <c r="Z518" s="306"/>
      <c r="AA518" s="437"/>
      <c r="AB518" s="435" t="s">
        <v>406</v>
      </c>
      <c r="AC518" s="436"/>
      <c r="AD518" s="435" t="s">
        <v>406</v>
      </c>
      <c r="AE518" s="436"/>
      <c r="AF518" s="437"/>
      <c r="AG518" s="9" t="str">
        <f t="shared" si="544"/>
        <v>高等教育局一般会計</v>
      </c>
      <c r="AH518" s="15"/>
      <c r="AI518" s="53" t="str">
        <f t="shared" si="576"/>
        <v>○</v>
      </c>
      <c r="AJ518" s="53" t="str">
        <f t="shared" si="577"/>
        <v>○</v>
      </c>
      <c r="AK518" s="53" t="str">
        <f t="shared" si="578"/>
        <v>○</v>
      </c>
      <c r="AL518" s="81"/>
      <c r="AM518" s="46" t="str">
        <f t="shared" si="579"/>
        <v>－</v>
      </c>
      <c r="AN518" s="81"/>
      <c r="AO518" s="46" t="str">
        <f t="shared" si="580"/>
        <v>○</v>
      </c>
      <c r="AP518" s="46" t="str">
        <f t="shared" si="581"/>
        <v>-</v>
      </c>
      <c r="AQ518" s="46"/>
      <c r="AR518" s="46"/>
      <c r="AS518" s="46"/>
      <c r="AT518" s="46"/>
      <c r="AU518" s="46"/>
      <c r="AV518" s="46"/>
      <c r="AW518" s="46"/>
      <c r="AX518" s="173"/>
      <c r="AY518" s="503">
        <v>41730</v>
      </c>
      <c r="AZ518" s="173" t="s">
        <v>520</v>
      </c>
      <c r="BA518" s="426" t="str">
        <f t="shared" si="584"/>
        <v>未定</v>
      </c>
      <c r="BB518" s="173" t="str">
        <f t="shared" si="551"/>
        <v>○</v>
      </c>
      <c r="BC518" s="173" t="str">
        <f t="shared" si="582"/>
        <v/>
      </c>
      <c r="BD518" s="173" t="str">
        <f t="shared" si="542"/>
        <v/>
      </c>
      <c r="BE518" s="1"/>
      <c r="BF518" s="173">
        <v>1</v>
      </c>
      <c r="BG518" s="115" t="s">
        <v>583</v>
      </c>
      <c r="BH518" s="173"/>
      <c r="BI518" s="118"/>
      <c r="BJ518" s="61"/>
      <c r="BK518" s="173"/>
      <c r="BL518" s="1"/>
      <c r="BM518" s="105"/>
      <c r="BN518" s="106"/>
      <c r="BO518" s="1"/>
      <c r="BP518" s="1"/>
    </row>
    <row r="519" spans="1:68" s="274" customFormat="1" ht="69.75" customHeight="1" x14ac:dyDescent="0.15">
      <c r="A519" s="379">
        <v>422</v>
      </c>
      <c r="B519" s="226" t="s">
        <v>422</v>
      </c>
      <c r="C519" s="229" t="s">
        <v>793</v>
      </c>
      <c r="D519" s="228" t="s">
        <v>520</v>
      </c>
      <c r="E519" s="59">
        <v>80.043999999999997</v>
      </c>
      <c r="F519" s="59">
        <v>80.043999999999997</v>
      </c>
      <c r="G519" s="59">
        <v>80</v>
      </c>
      <c r="H519" s="175" t="s">
        <v>1079</v>
      </c>
      <c r="I519" s="238" t="s">
        <v>963</v>
      </c>
      <c r="J519" s="241" t="s">
        <v>1383</v>
      </c>
      <c r="K519" s="59">
        <v>80.043999999999997</v>
      </c>
      <c r="L519" s="59">
        <v>80.043999999999997</v>
      </c>
      <c r="M519" s="59">
        <f t="shared" si="575"/>
        <v>0</v>
      </c>
      <c r="N519" s="62"/>
      <c r="O519" s="242" t="s">
        <v>960</v>
      </c>
      <c r="P519" s="405" t="s">
        <v>1382</v>
      </c>
      <c r="Q519" s="255"/>
      <c r="R519" s="255" t="s">
        <v>78</v>
      </c>
      <c r="S519" s="256" t="s">
        <v>295</v>
      </c>
      <c r="T519" s="257" t="s">
        <v>60</v>
      </c>
      <c r="U519" s="413" t="s">
        <v>453</v>
      </c>
      <c r="V519" s="258" t="s">
        <v>407</v>
      </c>
      <c r="W519" s="261" t="s">
        <v>409</v>
      </c>
      <c r="X519" s="228" t="s">
        <v>407</v>
      </c>
      <c r="Y519" s="228"/>
      <c r="Z519" s="306"/>
      <c r="AA519" s="437"/>
      <c r="AB519" s="435" t="s">
        <v>406</v>
      </c>
      <c r="AC519" s="436"/>
      <c r="AD519" s="435" t="s">
        <v>406</v>
      </c>
      <c r="AE519" s="436"/>
      <c r="AF519" s="437"/>
      <c r="AG519" s="9" t="str">
        <f t="shared" si="544"/>
        <v>高等教育局一般会計</v>
      </c>
      <c r="AH519" s="15"/>
      <c r="AI519" s="53" t="str">
        <f t="shared" si="576"/>
        <v>○</v>
      </c>
      <c r="AJ519" s="53" t="str">
        <f t="shared" si="577"/>
        <v>○</v>
      </c>
      <c r="AK519" s="53" t="str">
        <f t="shared" si="578"/>
        <v>○</v>
      </c>
      <c r="AL519" s="81"/>
      <c r="AM519" s="46" t="str">
        <f t="shared" si="579"/>
        <v>－</v>
      </c>
      <c r="AN519" s="81"/>
      <c r="AO519" s="46" t="str">
        <f t="shared" si="580"/>
        <v>○</v>
      </c>
      <c r="AP519" s="46" t="str">
        <f t="shared" si="581"/>
        <v>-</v>
      </c>
      <c r="AQ519" s="46"/>
      <c r="AR519" s="46"/>
      <c r="AS519" s="46"/>
      <c r="AT519" s="46"/>
      <c r="AU519" s="46"/>
      <c r="AV519" s="46"/>
      <c r="AW519" s="46"/>
      <c r="AX519" s="173"/>
      <c r="AY519" s="10">
        <v>41730</v>
      </c>
      <c r="AZ519" s="173" t="s">
        <v>520</v>
      </c>
      <c r="BA519" s="426" t="str">
        <f t="shared" si="584"/>
        <v>未定</v>
      </c>
      <c r="BB519" s="173" t="str">
        <f t="shared" si="551"/>
        <v>○</v>
      </c>
      <c r="BC519" s="173" t="str">
        <f t="shared" si="582"/>
        <v/>
      </c>
      <c r="BD519" s="173" t="str">
        <f t="shared" ref="BD519:BD542" si="593">IF(AND(AZ519="未定",AD519="○"),"○","")</f>
        <v/>
      </c>
      <c r="BE519" s="1"/>
      <c r="BF519" s="173">
        <v>1</v>
      </c>
      <c r="BG519" s="115" t="s">
        <v>583</v>
      </c>
      <c r="BH519" s="173"/>
      <c r="BI519" s="118"/>
      <c r="BJ519" s="61"/>
      <c r="BK519" s="173"/>
      <c r="BL519" s="1"/>
      <c r="BM519" s="105"/>
      <c r="BN519" s="111"/>
      <c r="BO519" s="1"/>
      <c r="BP519" s="1"/>
    </row>
    <row r="520" spans="1:68" s="274" customFormat="1" ht="69.75" customHeight="1" x14ac:dyDescent="0.15">
      <c r="A520" s="379">
        <v>423</v>
      </c>
      <c r="B520" s="226" t="s">
        <v>759</v>
      </c>
      <c r="C520" s="229" t="s">
        <v>793</v>
      </c>
      <c r="D520" s="228" t="s">
        <v>520</v>
      </c>
      <c r="E520" s="59">
        <v>8514.2360000000008</v>
      </c>
      <c r="F520" s="59">
        <v>8514.2360000000008</v>
      </c>
      <c r="G520" s="59">
        <v>8514</v>
      </c>
      <c r="H520" s="175" t="s">
        <v>1080</v>
      </c>
      <c r="I520" s="238" t="s">
        <v>963</v>
      </c>
      <c r="J520" s="241" t="s">
        <v>1383</v>
      </c>
      <c r="K520" s="59">
        <v>9165.7160000000003</v>
      </c>
      <c r="L520" s="59">
        <v>10580.83</v>
      </c>
      <c r="M520" s="59">
        <f t="shared" si="575"/>
        <v>1415.1139999999996</v>
      </c>
      <c r="N520" s="62"/>
      <c r="O520" s="242" t="s">
        <v>960</v>
      </c>
      <c r="P520" s="106" t="s">
        <v>1384</v>
      </c>
      <c r="Q520" s="255"/>
      <c r="R520" s="255" t="s">
        <v>307</v>
      </c>
      <c r="S520" s="256" t="s">
        <v>295</v>
      </c>
      <c r="T520" s="257" t="s">
        <v>262</v>
      </c>
      <c r="U520" s="413" t="s">
        <v>454</v>
      </c>
      <c r="V520" s="258" t="s">
        <v>407</v>
      </c>
      <c r="W520" s="261" t="s">
        <v>409</v>
      </c>
      <c r="X520" s="228"/>
      <c r="Y520" s="228" t="s">
        <v>407</v>
      </c>
      <c r="Z520" s="306"/>
      <c r="AA520" s="437"/>
      <c r="AB520" s="435"/>
      <c r="AC520" s="436"/>
      <c r="AD520" s="435"/>
      <c r="AE520" s="436"/>
      <c r="AF520" s="437"/>
      <c r="AG520" s="9" t="str">
        <f t="shared" si="544"/>
        <v>高等教育局一般会計</v>
      </c>
      <c r="AH520" s="15"/>
      <c r="AI520" s="53" t="str">
        <f t="shared" si="576"/>
        <v>○</v>
      </c>
      <c r="AJ520" s="53" t="str">
        <f t="shared" si="577"/>
        <v>○</v>
      </c>
      <c r="AK520" s="53" t="str">
        <f t="shared" si="578"/>
        <v>○</v>
      </c>
      <c r="AL520" s="81"/>
      <c r="AM520" s="46" t="str">
        <f t="shared" si="579"/>
        <v>－</v>
      </c>
      <c r="AN520" s="81"/>
      <c r="AO520" s="46" t="str">
        <f t="shared" si="580"/>
        <v>○</v>
      </c>
      <c r="AP520" s="46" t="str">
        <f t="shared" si="581"/>
        <v>-</v>
      </c>
      <c r="AQ520" s="46"/>
      <c r="AR520" s="46"/>
      <c r="AS520" s="46"/>
      <c r="AT520" s="46"/>
      <c r="AU520" s="46"/>
      <c r="AV520" s="46"/>
      <c r="AW520" s="46"/>
      <c r="AX520" s="173"/>
      <c r="AY520" s="10">
        <v>41730</v>
      </c>
      <c r="AZ520" s="173" t="s">
        <v>520</v>
      </c>
      <c r="BA520" s="426" t="str">
        <f t="shared" si="584"/>
        <v>未定</v>
      </c>
      <c r="BB520" s="173" t="str">
        <f t="shared" si="551"/>
        <v>○</v>
      </c>
      <c r="BC520" s="173" t="str">
        <f t="shared" si="582"/>
        <v/>
      </c>
      <c r="BD520" s="173" t="str">
        <f t="shared" si="593"/>
        <v/>
      </c>
      <c r="BE520" s="1"/>
      <c r="BF520" s="173">
        <v>1</v>
      </c>
      <c r="BG520" s="115" t="s">
        <v>583</v>
      </c>
      <c r="BH520" s="173"/>
      <c r="BI520" s="118"/>
      <c r="BJ520" s="61"/>
      <c r="BK520" s="173"/>
      <c r="BL520" s="1"/>
      <c r="BM520" s="105"/>
      <c r="BN520" s="106"/>
      <c r="BO520" s="1"/>
      <c r="BP520" s="1"/>
    </row>
    <row r="521" spans="1:68" s="274" customFormat="1" ht="53.25" customHeight="1" x14ac:dyDescent="0.15">
      <c r="A521" s="383"/>
      <c r="B521" s="289" t="s">
        <v>1464</v>
      </c>
      <c r="C521" s="287"/>
      <c r="D521" s="288"/>
      <c r="E521" s="70"/>
      <c r="F521" s="70"/>
      <c r="G521" s="70"/>
      <c r="H521" s="70"/>
      <c r="I521" s="290"/>
      <c r="J521" s="70"/>
      <c r="K521" s="70"/>
      <c r="L521" s="70"/>
      <c r="M521" s="70"/>
      <c r="N521" s="70"/>
      <c r="O521" s="291"/>
      <c r="P521" s="72"/>
      <c r="Q521" s="292"/>
      <c r="R521" s="292"/>
      <c r="S521" s="293"/>
      <c r="T521" s="298"/>
      <c r="U521" s="78"/>
      <c r="V521" s="295" t="str">
        <f t="shared" si="583"/>
        <v/>
      </c>
      <c r="W521" s="296"/>
      <c r="X521" s="291"/>
      <c r="Y521" s="291"/>
      <c r="Z521" s="297"/>
      <c r="AA521" s="437"/>
      <c r="AB521" s="73" t="s">
        <v>406</v>
      </c>
      <c r="AC521" s="74"/>
      <c r="AD521" s="73" t="s">
        <v>406</v>
      </c>
      <c r="AE521" s="74"/>
      <c r="AF521" s="437"/>
      <c r="AG521" s="9" t="str">
        <f t="shared" si="544"/>
        <v/>
      </c>
      <c r="AH521" s="15"/>
      <c r="AI521" s="75"/>
      <c r="AJ521" s="75"/>
      <c r="AK521" s="75"/>
      <c r="AL521" s="81"/>
      <c r="AM521" s="75"/>
      <c r="AN521" s="81"/>
      <c r="AO521" s="75"/>
      <c r="AP521" s="75"/>
      <c r="AQ521" s="75"/>
      <c r="AR521" s="75"/>
      <c r="AS521" s="75"/>
      <c r="AT521" s="75"/>
      <c r="AU521" s="75"/>
      <c r="AV521" s="75"/>
      <c r="AW521" s="75"/>
      <c r="AX521" s="76"/>
      <c r="AY521" s="77"/>
      <c r="AZ521" s="76"/>
      <c r="BA521" s="78"/>
      <c r="BB521" s="76" t="str">
        <f t="shared" si="551"/>
        <v/>
      </c>
      <c r="BC521" s="76" t="str">
        <f t="shared" si="582"/>
        <v/>
      </c>
      <c r="BD521" s="76" t="str">
        <f t="shared" si="593"/>
        <v/>
      </c>
      <c r="BE521" s="1"/>
      <c r="BF521" s="173"/>
      <c r="BG521" s="115" t="s">
        <v>583</v>
      </c>
      <c r="BH521" s="173">
        <v>1</v>
      </c>
      <c r="BI521" s="173"/>
      <c r="BJ521" s="61"/>
      <c r="BK521" s="173"/>
      <c r="BL521" s="1"/>
      <c r="BM521" s="71"/>
      <c r="BN521" s="72"/>
      <c r="BO521" s="1"/>
      <c r="BP521" s="1"/>
    </row>
    <row r="522" spans="1:68" s="273" customFormat="1" ht="21" customHeight="1" x14ac:dyDescent="0.15">
      <c r="A522" s="380" t="s">
        <v>648</v>
      </c>
      <c r="B522" s="230"/>
      <c r="C522" s="505"/>
      <c r="D522" s="506"/>
      <c r="E522" s="88"/>
      <c r="F522" s="91"/>
      <c r="G522" s="90"/>
      <c r="H522" s="90"/>
      <c r="I522" s="243"/>
      <c r="J522" s="90"/>
      <c r="K522" s="88"/>
      <c r="L522" s="89"/>
      <c r="M522" s="89"/>
      <c r="N522" s="90"/>
      <c r="O522" s="245"/>
      <c r="P522" s="83"/>
      <c r="Q522" s="263"/>
      <c r="R522" s="230"/>
      <c r="S522" s="264"/>
      <c r="T522" s="265"/>
      <c r="U522" s="414"/>
      <c r="V522" s="266" t="str">
        <f t="shared" si="583"/>
        <v/>
      </c>
      <c r="W522" s="266"/>
      <c r="X522" s="266"/>
      <c r="Y522" s="266"/>
      <c r="Z522" s="267"/>
      <c r="AA522" s="38"/>
      <c r="AB522" s="92"/>
      <c r="AC522" s="93"/>
      <c r="AD522" s="92"/>
      <c r="AE522" s="93"/>
      <c r="AF522" s="28"/>
      <c r="AG522" s="9" t="str">
        <f t="shared" si="544"/>
        <v/>
      </c>
      <c r="AH522" s="15"/>
      <c r="AI522" s="94"/>
      <c r="AJ522" s="94"/>
      <c r="AK522" s="94"/>
      <c r="AL522" s="45"/>
      <c r="AM522" s="94"/>
      <c r="AN522" s="45"/>
      <c r="AO522" s="94"/>
      <c r="AP522" s="94"/>
      <c r="AQ522" s="94"/>
      <c r="AR522" s="94"/>
      <c r="AS522" s="94"/>
      <c r="AT522" s="94"/>
      <c r="AU522" s="94"/>
      <c r="AV522" s="94"/>
      <c r="AW522" s="94"/>
      <c r="AX522" s="95"/>
      <c r="AY522" s="507"/>
      <c r="AZ522" s="94"/>
      <c r="BA522" s="96"/>
      <c r="BB522" s="95"/>
      <c r="BC522" s="95"/>
      <c r="BD522" s="95"/>
      <c r="BE522" s="104"/>
      <c r="BF522" s="46"/>
      <c r="BG522" s="115"/>
      <c r="BH522" s="116"/>
      <c r="BI522" s="117"/>
      <c r="BJ522" s="61"/>
      <c r="BK522" s="116"/>
      <c r="BL522" s="104"/>
      <c r="BM522" s="83"/>
      <c r="BN522" s="83"/>
      <c r="BO522" s="104"/>
      <c r="BP522" s="104"/>
    </row>
    <row r="523" spans="1:68" s="274" customFormat="1" ht="54" customHeight="1" x14ac:dyDescent="0.15">
      <c r="A523" s="379">
        <v>424</v>
      </c>
      <c r="B523" s="226" t="s">
        <v>198</v>
      </c>
      <c r="C523" s="229" t="s">
        <v>826</v>
      </c>
      <c r="D523" s="228" t="s">
        <v>520</v>
      </c>
      <c r="E523" s="59">
        <v>67.617999999999995</v>
      </c>
      <c r="F523" s="59">
        <v>67.617999999999995</v>
      </c>
      <c r="G523" s="59">
        <v>67.617999999999995</v>
      </c>
      <c r="H523" s="59" t="s">
        <v>1083</v>
      </c>
      <c r="I523" s="238" t="s">
        <v>650</v>
      </c>
      <c r="J523" s="241" t="s">
        <v>1332</v>
      </c>
      <c r="K523" s="59">
        <v>74.046999999999997</v>
      </c>
      <c r="L523" s="59">
        <v>68.344999999999999</v>
      </c>
      <c r="M523" s="59">
        <f t="shared" ref="M523:M538" si="594">L523-K523</f>
        <v>-5.7019999999999982</v>
      </c>
      <c r="N523" s="62">
        <v>0</v>
      </c>
      <c r="O523" s="242" t="s">
        <v>650</v>
      </c>
      <c r="P523" s="113"/>
      <c r="Q523" s="255"/>
      <c r="R523" s="255" t="s">
        <v>343</v>
      </c>
      <c r="S523" s="256" t="s">
        <v>295</v>
      </c>
      <c r="T523" s="262" t="s">
        <v>115</v>
      </c>
      <c r="U523" s="426">
        <v>429</v>
      </c>
      <c r="V523" s="258" t="str">
        <f t="shared" si="583"/>
        <v/>
      </c>
      <c r="W523" s="261" t="s">
        <v>603</v>
      </c>
      <c r="X523" s="227"/>
      <c r="Y523" s="227"/>
      <c r="Z523" s="260"/>
      <c r="AA523" s="437"/>
      <c r="AB523" s="435" t="s">
        <v>407</v>
      </c>
      <c r="AC523" s="436" t="s">
        <v>408</v>
      </c>
      <c r="AD523" s="435"/>
      <c r="AE523" s="436"/>
      <c r="AF523" s="437"/>
      <c r="AG523" s="9" t="str">
        <f t="shared" si="544"/>
        <v>大臣官房国際課一般会計</v>
      </c>
      <c r="AH523" s="15"/>
      <c r="AI523" s="53" t="str">
        <f t="shared" ref="AI523:AI538" si="595">IF(OR(AJ523="○",AS523="○"),"○","－")</f>
        <v>－</v>
      </c>
      <c r="AJ523" s="53" t="str">
        <f t="shared" ref="AJ523:AJ538" si="596">IF(OR(AO523="○",AP523="○",AQ523="○",AT523="○",AV523="○"),"○","－")</f>
        <v>－</v>
      </c>
      <c r="AK523" s="53" t="str">
        <f t="shared" ref="AK523:AK538" si="597">IF(OR(AO523="○",AP523="○",AQ523="○"),"○","－")</f>
        <v>－</v>
      </c>
      <c r="AL523" s="81"/>
      <c r="AM523" s="46" t="str">
        <f t="shared" ref="AM523:AM538" si="598">IF(AB523="○","○","－")</f>
        <v>○</v>
      </c>
      <c r="AN523" s="81"/>
      <c r="AO523" s="46" t="str">
        <f t="shared" ref="AO523:AO538" si="599">IF(AY523=41730,"○","-")</f>
        <v>-</v>
      </c>
      <c r="AP523" s="46" t="str">
        <f t="shared" ref="AP523:AP538" si="600">IF(AZ523=42460,"○","-")</f>
        <v>-</v>
      </c>
      <c r="AQ523" s="46"/>
      <c r="AR523" s="46"/>
      <c r="AS523" s="46"/>
      <c r="AT523" s="46"/>
      <c r="AU523" s="46"/>
      <c r="AV523" s="46"/>
      <c r="AW523" s="46"/>
      <c r="AX523" s="173" t="s">
        <v>387</v>
      </c>
      <c r="AY523" s="10">
        <v>34790</v>
      </c>
      <c r="AZ523" s="173" t="s">
        <v>520</v>
      </c>
      <c r="BA523" s="426" t="str">
        <f t="shared" si="584"/>
        <v>未定</v>
      </c>
      <c r="BB523" s="173" t="str">
        <f t="shared" si="551"/>
        <v>○</v>
      </c>
      <c r="BC523" s="173" t="str">
        <f t="shared" si="582"/>
        <v>○</v>
      </c>
      <c r="BD523" s="173" t="str">
        <f t="shared" si="593"/>
        <v/>
      </c>
      <c r="BE523" s="1"/>
      <c r="BF523" s="173">
        <v>1</v>
      </c>
      <c r="BG523" s="115" t="s">
        <v>584</v>
      </c>
      <c r="BH523" s="173"/>
      <c r="BI523" s="118"/>
      <c r="BJ523" s="61"/>
      <c r="BK523" s="173"/>
      <c r="BL523" s="3"/>
      <c r="BM523" s="105"/>
      <c r="BN523" s="113"/>
      <c r="BO523" s="3"/>
      <c r="BP523" s="3"/>
    </row>
    <row r="524" spans="1:68" s="274" customFormat="1" ht="54" customHeight="1" x14ac:dyDescent="0.15">
      <c r="A524" s="379">
        <v>425</v>
      </c>
      <c r="B524" s="226" t="s">
        <v>205</v>
      </c>
      <c r="C524" s="229" t="s">
        <v>789</v>
      </c>
      <c r="D524" s="228" t="s">
        <v>520</v>
      </c>
      <c r="E524" s="59">
        <v>98.757999999999996</v>
      </c>
      <c r="F524" s="59">
        <v>98.757999999999996</v>
      </c>
      <c r="G524" s="59">
        <v>95</v>
      </c>
      <c r="H524" s="59" t="s">
        <v>1083</v>
      </c>
      <c r="I524" s="238" t="s">
        <v>650</v>
      </c>
      <c r="J524" s="241" t="s">
        <v>1332</v>
      </c>
      <c r="K524" s="59">
        <v>102.872</v>
      </c>
      <c r="L524" s="59">
        <v>108.398</v>
      </c>
      <c r="M524" s="59">
        <f t="shared" si="594"/>
        <v>5.5259999999999962</v>
      </c>
      <c r="N524" s="62">
        <v>0</v>
      </c>
      <c r="O524" s="242" t="s">
        <v>650</v>
      </c>
      <c r="P524" s="113"/>
      <c r="Q524" s="255"/>
      <c r="R524" s="255" t="s">
        <v>343</v>
      </c>
      <c r="S524" s="256" t="s">
        <v>295</v>
      </c>
      <c r="T524" s="262" t="s">
        <v>115</v>
      </c>
      <c r="U524" s="426">
        <v>430</v>
      </c>
      <c r="V524" s="258" t="str">
        <f t="shared" si="583"/>
        <v/>
      </c>
      <c r="W524" s="261" t="s">
        <v>603</v>
      </c>
      <c r="X524" s="227"/>
      <c r="Y524" s="227"/>
      <c r="Z524" s="260"/>
      <c r="AA524" s="437"/>
      <c r="AB524" s="435" t="s">
        <v>407</v>
      </c>
      <c r="AC524" s="436" t="s">
        <v>408</v>
      </c>
      <c r="AD524" s="435"/>
      <c r="AE524" s="436"/>
      <c r="AF524" s="437"/>
      <c r="AG524" s="9" t="str">
        <f t="shared" si="544"/>
        <v>大臣官房国際課一般会計</v>
      </c>
      <c r="AH524" s="15"/>
      <c r="AI524" s="53" t="str">
        <f t="shared" si="595"/>
        <v>－</v>
      </c>
      <c r="AJ524" s="53" t="str">
        <f t="shared" si="596"/>
        <v>－</v>
      </c>
      <c r="AK524" s="53" t="str">
        <f t="shared" si="597"/>
        <v>－</v>
      </c>
      <c r="AL524" s="81"/>
      <c r="AM524" s="46" t="str">
        <f t="shared" si="598"/>
        <v>○</v>
      </c>
      <c r="AN524" s="81"/>
      <c r="AO524" s="46" t="str">
        <f t="shared" si="599"/>
        <v>-</v>
      </c>
      <c r="AP524" s="46" t="str">
        <f t="shared" si="600"/>
        <v>-</v>
      </c>
      <c r="AQ524" s="46"/>
      <c r="AR524" s="46"/>
      <c r="AS524" s="46"/>
      <c r="AT524" s="46"/>
      <c r="AU524" s="46"/>
      <c r="AV524" s="46"/>
      <c r="AW524" s="46"/>
      <c r="AX524" s="173" t="s">
        <v>387</v>
      </c>
      <c r="AY524" s="10">
        <v>35521</v>
      </c>
      <c r="AZ524" s="173" t="s">
        <v>520</v>
      </c>
      <c r="BA524" s="426" t="str">
        <f t="shared" si="584"/>
        <v>未定</v>
      </c>
      <c r="BB524" s="173" t="str">
        <f t="shared" si="551"/>
        <v>○</v>
      </c>
      <c r="BC524" s="173" t="str">
        <f t="shared" si="582"/>
        <v>○</v>
      </c>
      <c r="BD524" s="173" t="str">
        <f t="shared" si="593"/>
        <v/>
      </c>
      <c r="BE524" s="1"/>
      <c r="BF524" s="173">
        <v>1</v>
      </c>
      <c r="BG524" s="115" t="s">
        <v>584</v>
      </c>
      <c r="BH524" s="173"/>
      <c r="BI524" s="118"/>
      <c r="BJ524" s="61"/>
      <c r="BK524" s="173"/>
      <c r="BL524" s="3"/>
      <c r="BM524" s="105"/>
      <c r="BN524" s="113"/>
      <c r="BO524" s="3"/>
      <c r="BP524" s="3"/>
    </row>
    <row r="525" spans="1:68" s="274" customFormat="1" ht="54" customHeight="1" x14ac:dyDescent="0.15">
      <c r="A525" s="379">
        <v>426</v>
      </c>
      <c r="B525" s="226" t="s">
        <v>74</v>
      </c>
      <c r="C525" s="229" t="s">
        <v>826</v>
      </c>
      <c r="D525" s="228" t="s">
        <v>520</v>
      </c>
      <c r="E525" s="59">
        <v>169</v>
      </c>
      <c r="F525" s="59">
        <v>169</v>
      </c>
      <c r="G525" s="59">
        <v>169</v>
      </c>
      <c r="H525" s="59" t="s">
        <v>1083</v>
      </c>
      <c r="I525" s="238" t="s">
        <v>650</v>
      </c>
      <c r="J525" s="241" t="s">
        <v>1329</v>
      </c>
      <c r="K525" s="59">
        <v>200</v>
      </c>
      <c r="L525" s="59">
        <v>200</v>
      </c>
      <c r="M525" s="59">
        <f t="shared" si="594"/>
        <v>0</v>
      </c>
      <c r="N525" s="59">
        <v>0</v>
      </c>
      <c r="O525" s="242" t="s">
        <v>650</v>
      </c>
      <c r="P525" s="106"/>
      <c r="Q525" s="255"/>
      <c r="R525" s="255" t="s">
        <v>343</v>
      </c>
      <c r="S525" s="256" t="s">
        <v>295</v>
      </c>
      <c r="T525" s="262" t="s">
        <v>115</v>
      </c>
      <c r="U525" s="426">
        <v>431</v>
      </c>
      <c r="V525" s="258" t="str">
        <f t="shared" si="583"/>
        <v/>
      </c>
      <c r="W525" s="261"/>
      <c r="X525" s="227"/>
      <c r="Y525" s="227"/>
      <c r="Z525" s="260"/>
      <c r="AA525" s="437"/>
      <c r="AB525" s="435" t="s">
        <v>406</v>
      </c>
      <c r="AC525" s="436"/>
      <c r="AD525" s="435" t="s">
        <v>406</v>
      </c>
      <c r="AE525" s="436"/>
      <c r="AF525" s="437"/>
      <c r="AG525" s="9" t="str">
        <f t="shared" si="544"/>
        <v>大臣官房国際課一般会計</v>
      </c>
      <c r="AH525" s="15"/>
      <c r="AI525" s="53" t="str">
        <f t="shared" si="595"/>
        <v>－</v>
      </c>
      <c r="AJ525" s="53" t="str">
        <f t="shared" si="596"/>
        <v>－</v>
      </c>
      <c r="AK525" s="53" t="str">
        <f t="shared" si="597"/>
        <v>－</v>
      </c>
      <c r="AL525" s="81"/>
      <c r="AM525" s="46" t="str">
        <f t="shared" si="598"/>
        <v>－</v>
      </c>
      <c r="AN525" s="81"/>
      <c r="AO525" s="46" t="str">
        <f t="shared" si="599"/>
        <v>-</v>
      </c>
      <c r="AP525" s="46" t="str">
        <f t="shared" si="600"/>
        <v>-</v>
      </c>
      <c r="AQ525" s="46"/>
      <c r="AR525" s="46"/>
      <c r="AS525" s="46"/>
      <c r="AT525" s="46"/>
      <c r="AU525" s="46"/>
      <c r="AV525" s="46"/>
      <c r="AW525" s="46"/>
      <c r="AX525" s="173" t="s">
        <v>387</v>
      </c>
      <c r="AY525" s="10">
        <v>34790</v>
      </c>
      <c r="AZ525" s="173" t="s">
        <v>520</v>
      </c>
      <c r="BA525" s="426" t="str">
        <f t="shared" si="584"/>
        <v>未定</v>
      </c>
      <c r="BB525" s="173" t="str">
        <f t="shared" si="551"/>
        <v/>
      </c>
      <c r="BC525" s="173" t="str">
        <f t="shared" si="582"/>
        <v/>
      </c>
      <c r="BD525" s="173" t="str">
        <f t="shared" si="593"/>
        <v/>
      </c>
      <c r="BE525" s="1"/>
      <c r="BF525" s="173">
        <v>1</v>
      </c>
      <c r="BG525" s="115" t="s">
        <v>584</v>
      </c>
      <c r="BH525" s="173"/>
      <c r="BI525" s="118"/>
      <c r="BJ525" s="61"/>
      <c r="BK525" s="173"/>
      <c r="BL525" s="3"/>
      <c r="BM525" s="105"/>
      <c r="BN525" s="106"/>
      <c r="BO525" s="3"/>
      <c r="BP525" s="3"/>
    </row>
    <row r="526" spans="1:68" s="274" customFormat="1" ht="54" customHeight="1" x14ac:dyDescent="0.15">
      <c r="A526" s="379">
        <v>427</v>
      </c>
      <c r="B526" s="226" t="s">
        <v>321</v>
      </c>
      <c r="C526" s="229" t="s">
        <v>788</v>
      </c>
      <c r="D526" s="228" t="s">
        <v>520</v>
      </c>
      <c r="E526" s="59">
        <v>10.794</v>
      </c>
      <c r="F526" s="59">
        <v>10.794</v>
      </c>
      <c r="G526" s="59">
        <v>9</v>
      </c>
      <c r="H526" s="59" t="s">
        <v>1083</v>
      </c>
      <c r="I526" s="238" t="s">
        <v>963</v>
      </c>
      <c r="J526" s="241" t="s">
        <v>1309</v>
      </c>
      <c r="K526" s="59">
        <v>10.781000000000001</v>
      </c>
      <c r="L526" s="59">
        <v>10.608000000000001</v>
      </c>
      <c r="M526" s="59">
        <f t="shared" si="594"/>
        <v>-0.17300000000000004</v>
      </c>
      <c r="N526" s="59">
        <v>-0.17299999999999999</v>
      </c>
      <c r="O526" s="242" t="s">
        <v>961</v>
      </c>
      <c r="P526" s="106" t="s">
        <v>1335</v>
      </c>
      <c r="Q526" s="255"/>
      <c r="R526" s="255" t="s">
        <v>343</v>
      </c>
      <c r="S526" s="256" t="s">
        <v>295</v>
      </c>
      <c r="T526" s="257" t="s">
        <v>271</v>
      </c>
      <c r="U526" s="426">
        <v>432</v>
      </c>
      <c r="V526" s="258" t="str">
        <f t="shared" si="583"/>
        <v/>
      </c>
      <c r="W526" s="261"/>
      <c r="X526" s="227"/>
      <c r="Y526" s="227"/>
      <c r="Z526" s="260"/>
      <c r="AA526" s="437"/>
      <c r="AB526" s="435" t="s">
        <v>406</v>
      </c>
      <c r="AC526" s="436"/>
      <c r="AD526" s="435" t="s">
        <v>406</v>
      </c>
      <c r="AE526" s="436"/>
      <c r="AF526" s="437"/>
      <c r="AG526" s="9" t="str">
        <f t="shared" si="544"/>
        <v>大臣官房国際課一般会計</v>
      </c>
      <c r="AH526" s="15"/>
      <c r="AI526" s="53" t="str">
        <f t="shared" si="595"/>
        <v>－</v>
      </c>
      <c r="AJ526" s="53" t="str">
        <f t="shared" si="596"/>
        <v>－</v>
      </c>
      <c r="AK526" s="53" t="str">
        <f t="shared" si="597"/>
        <v>－</v>
      </c>
      <c r="AL526" s="81"/>
      <c r="AM526" s="46" t="str">
        <f t="shared" si="598"/>
        <v>－</v>
      </c>
      <c r="AN526" s="81"/>
      <c r="AO526" s="46" t="str">
        <f t="shared" si="599"/>
        <v>-</v>
      </c>
      <c r="AP526" s="46" t="str">
        <f t="shared" si="600"/>
        <v>-</v>
      </c>
      <c r="AQ526" s="46"/>
      <c r="AR526" s="46"/>
      <c r="AS526" s="46"/>
      <c r="AT526" s="46"/>
      <c r="AU526" s="46"/>
      <c r="AV526" s="46"/>
      <c r="AW526" s="46"/>
      <c r="AX526" s="173"/>
      <c r="AY526" s="10">
        <v>40634</v>
      </c>
      <c r="AZ526" s="173" t="s">
        <v>520</v>
      </c>
      <c r="BA526" s="426" t="str">
        <f t="shared" si="584"/>
        <v>未定</v>
      </c>
      <c r="BB526" s="173" t="str">
        <f t="shared" si="551"/>
        <v/>
      </c>
      <c r="BC526" s="173" t="str">
        <f t="shared" si="582"/>
        <v/>
      </c>
      <c r="BD526" s="173" t="str">
        <f t="shared" si="593"/>
        <v/>
      </c>
      <c r="BE526" s="1"/>
      <c r="BF526" s="173">
        <v>1</v>
      </c>
      <c r="BG526" s="115" t="s">
        <v>584</v>
      </c>
      <c r="BH526" s="173"/>
      <c r="BI526" s="118"/>
      <c r="BJ526" s="61"/>
      <c r="BK526" s="173"/>
      <c r="BL526" s="3"/>
      <c r="BM526" s="105"/>
      <c r="BN526" s="106"/>
      <c r="BO526" s="3"/>
      <c r="BP526" s="3"/>
    </row>
    <row r="527" spans="1:68" s="274" customFormat="1" ht="54" customHeight="1" x14ac:dyDescent="0.15">
      <c r="A527" s="379">
        <v>428</v>
      </c>
      <c r="B527" s="226" t="s">
        <v>333</v>
      </c>
      <c r="C527" s="229" t="s">
        <v>788</v>
      </c>
      <c r="D527" s="228" t="s">
        <v>520</v>
      </c>
      <c r="E527" s="59">
        <v>12.276999999999999</v>
      </c>
      <c r="F527" s="59">
        <v>12.276999999999999</v>
      </c>
      <c r="G527" s="59">
        <v>10</v>
      </c>
      <c r="H527" s="59" t="s">
        <v>1083</v>
      </c>
      <c r="I527" s="238" t="s">
        <v>963</v>
      </c>
      <c r="J527" s="241" t="s">
        <v>1336</v>
      </c>
      <c r="K527" s="59">
        <v>11.641</v>
      </c>
      <c r="L527" s="59">
        <v>7.2279999999999998</v>
      </c>
      <c r="M527" s="59">
        <f t="shared" si="594"/>
        <v>-4.4130000000000003</v>
      </c>
      <c r="N527" s="59">
        <v>-4.4130000000000003</v>
      </c>
      <c r="O527" s="242" t="s">
        <v>961</v>
      </c>
      <c r="P527" s="106" t="s">
        <v>1337</v>
      </c>
      <c r="Q527" s="255"/>
      <c r="R527" s="255" t="s">
        <v>343</v>
      </c>
      <c r="S527" s="256" t="s">
        <v>295</v>
      </c>
      <c r="T527" s="257" t="s">
        <v>271</v>
      </c>
      <c r="U527" s="426">
        <v>433</v>
      </c>
      <c r="V527" s="258" t="str">
        <f t="shared" si="583"/>
        <v/>
      </c>
      <c r="W527" s="261"/>
      <c r="X527" s="227"/>
      <c r="Y527" s="227"/>
      <c r="Z527" s="260"/>
      <c r="AA527" s="437"/>
      <c r="AB527" s="435" t="s">
        <v>406</v>
      </c>
      <c r="AC527" s="436"/>
      <c r="AD527" s="435" t="s">
        <v>406</v>
      </c>
      <c r="AE527" s="436"/>
      <c r="AF527" s="437"/>
      <c r="AG527" s="9" t="str">
        <f t="shared" si="544"/>
        <v>大臣官房国際課一般会計</v>
      </c>
      <c r="AH527" s="15"/>
      <c r="AI527" s="53" t="str">
        <f t="shared" si="595"/>
        <v>－</v>
      </c>
      <c r="AJ527" s="53" t="str">
        <f t="shared" si="596"/>
        <v>－</v>
      </c>
      <c r="AK527" s="53" t="str">
        <f t="shared" si="597"/>
        <v>－</v>
      </c>
      <c r="AL527" s="81"/>
      <c r="AM527" s="46" t="str">
        <f t="shared" si="598"/>
        <v>－</v>
      </c>
      <c r="AN527" s="81"/>
      <c r="AO527" s="46" t="str">
        <f t="shared" si="599"/>
        <v>-</v>
      </c>
      <c r="AP527" s="46" t="str">
        <f t="shared" si="600"/>
        <v>-</v>
      </c>
      <c r="AQ527" s="46"/>
      <c r="AR527" s="46"/>
      <c r="AS527" s="46"/>
      <c r="AT527" s="46"/>
      <c r="AU527" s="46"/>
      <c r="AV527" s="46"/>
      <c r="AW527" s="46"/>
      <c r="AX527" s="173"/>
      <c r="AY527" s="10">
        <v>40634</v>
      </c>
      <c r="AZ527" s="173" t="s">
        <v>520</v>
      </c>
      <c r="BA527" s="426" t="str">
        <f t="shared" si="584"/>
        <v>未定</v>
      </c>
      <c r="BB527" s="173" t="str">
        <f t="shared" si="551"/>
        <v/>
      </c>
      <c r="BC527" s="173" t="str">
        <f t="shared" si="582"/>
        <v/>
      </c>
      <c r="BD527" s="173" t="str">
        <f t="shared" si="593"/>
        <v/>
      </c>
      <c r="BE527" s="1"/>
      <c r="BF527" s="173">
        <v>1</v>
      </c>
      <c r="BG527" s="115" t="s">
        <v>584</v>
      </c>
      <c r="BH527" s="173"/>
      <c r="BI527" s="118"/>
      <c r="BJ527" s="61"/>
      <c r="BK527" s="173"/>
      <c r="BL527" s="3"/>
      <c r="BM527" s="105"/>
      <c r="BN527" s="106"/>
      <c r="BO527" s="3"/>
      <c r="BP527" s="3"/>
    </row>
    <row r="528" spans="1:68" s="274" customFormat="1" ht="54" customHeight="1" x14ac:dyDescent="0.15">
      <c r="A528" s="379">
        <v>429</v>
      </c>
      <c r="B528" s="226" t="s">
        <v>1518</v>
      </c>
      <c r="C528" s="229" t="s">
        <v>802</v>
      </c>
      <c r="D528" s="228" t="s">
        <v>520</v>
      </c>
      <c r="E528" s="59">
        <v>13.513999999999999</v>
      </c>
      <c r="F528" s="59">
        <v>13.513999999999999</v>
      </c>
      <c r="G528" s="59">
        <v>9</v>
      </c>
      <c r="H528" s="59" t="s">
        <v>1083</v>
      </c>
      <c r="I528" s="238" t="s">
        <v>963</v>
      </c>
      <c r="J528" s="241" t="s">
        <v>1309</v>
      </c>
      <c r="K528" s="59">
        <v>13.464</v>
      </c>
      <c r="L528" s="59">
        <v>13.363</v>
      </c>
      <c r="M528" s="59">
        <f t="shared" si="594"/>
        <v>-0.10100000000000087</v>
      </c>
      <c r="N528" s="62">
        <v>-0.10100000000000001</v>
      </c>
      <c r="O528" s="242" t="s">
        <v>961</v>
      </c>
      <c r="P528" s="106" t="s">
        <v>1339</v>
      </c>
      <c r="Q528" s="255"/>
      <c r="R528" s="255" t="s">
        <v>199</v>
      </c>
      <c r="S528" s="256" t="s">
        <v>295</v>
      </c>
      <c r="T528" s="262" t="s">
        <v>115</v>
      </c>
      <c r="U528" s="426">
        <v>434</v>
      </c>
      <c r="V528" s="258" t="str">
        <f t="shared" si="583"/>
        <v/>
      </c>
      <c r="W528" s="261" t="s">
        <v>603</v>
      </c>
      <c r="X528" s="227"/>
      <c r="Y528" s="227"/>
      <c r="Z528" s="260"/>
      <c r="AA528" s="437"/>
      <c r="AB528" s="435" t="s">
        <v>387</v>
      </c>
      <c r="AC528" s="436" t="s">
        <v>408</v>
      </c>
      <c r="AD528" s="435"/>
      <c r="AE528" s="436"/>
      <c r="AF528" s="437"/>
      <c r="AG528" s="9" t="str">
        <f t="shared" si="544"/>
        <v>国際統括官一般会計</v>
      </c>
      <c r="AH528" s="15"/>
      <c r="AI528" s="53" t="str">
        <f t="shared" si="595"/>
        <v>－</v>
      </c>
      <c r="AJ528" s="53" t="str">
        <f t="shared" si="596"/>
        <v>－</v>
      </c>
      <c r="AK528" s="53" t="str">
        <f t="shared" si="597"/>
        <v>－</v>
      </c>
      <c r="AL528" s="81"/>
      <c r="AM528" s="46" t="str">
        <f t="shared" si="598"/>
        <v>○</v>
      </c>
      <c r="AN528" s="81"/>
      <c r="AO528" s="46" t="str">
        <f t="shared" si="599"/>
        <v>-</v>
      </c>
      <c r="AP528" s="46" t="str">
        <f t="shared" si="600"/>
        <v>-</v>
      </c>
      <c r="AQ528" s="46"/>
      <c r="AR528" s="46"/>
      <c r="AS528" s="46"/>
      <c r="AT528" s="46"/>
      <c r="AU528" s="46"/>
      <c r="AV528" s="46"/>
      <c r="AW528" s="46"/>
      <c r="AX528" s="173" t="s">
        <v>387</v>
      </c>
      <c r="AY528" s="10">
        <v>19085</v>
      </c>
      <c r="AZ528" s="173" t="s">
        <v>520</v>
      </c>
      <c r="BA528" s="426" t="str">
        <f t="shared" si="584"/>
        <v>未定</v>
      </c>
      <c r="BB528" s="173" t="str">
        <f t="shared" si="551"/>
        <v>○</v>
      </c>
      <c r="BC528" s="173" t="str">
        <f t="shared" si="582"/>
        <v>○</v>
      </c>
      <c r="BD528" s="173" t="str">
        <f t="shared" si="593"/>
        <v/>
      </c>
      <c r="BE528" s="1"/>
      <c r="BF528" s="173">
        <v>1</v>
      </c>
      <c r="BG528" s="115" t="s">
        <v>584</v>
      </c>
      <c r="BH528" s="173"/>
      <c r="BI528" s="118"/>
      <c r="BJ528" s="61"/>
      <c r="BK528" s="173"/>
      <c r="BL528" s="3"/>
      <c r="BM528" s="105"/>
      <c r="BN528" s="106"/>
      <c r="BO528" s="3"/>
      <c r="BP528" s="3"/>
    </row>
    <row r="529" spans="1:68" s="274" customFormat="1" ht="54" customHeight="1" x14ac:dyDescent="0.15">
      <c r="A529" s="379">
        <v>430</v>
      </c>
      <c r="B529" s="226" t="s">
        <v>200</v>
      </c>
      <c r="C529" s="229" t="s">
        <v>802</v>
      </c>
      <c r="D529" s="228" t="s">
        <v>520</v>
      </c>
      <c r="E529" s="59">
        <v>17.201000000000001</v>
      </c>
      <c r="F529" s="59">
        <v>17.201000000000001</v>
      </c>
      <c r="G529" s="59">
        <v>13</v>
      </c>
      <c r="H529" s="59" t="s">
        <v>1083</v>
      </c>
      <c r="I529" s="238" t="s">
        <v>963</v>
      </c>
      <c r="J529" s="241" t="s">
        <v>1309</v>
      </c>
      <c r="K529" s="59">
        <v>17.201000000000001</v>
      </c>
      <c r="L529" s="59">
        <v>17.172999999999998</v>
      </c>
      <c r="M529" s="59">
        <f t="shared" si="594"/>
        <v>-2.8000000000002245E-2</v>
      </c>
      <c r="N529" s="62">
        <v>-2.8000000000000001E-2</v>
      </c>
      <c r="O529" s="242" t="s">
        <v>961</v>
      </c>
      <c r="P529" s="106" t="s">
        <v>1340</v>
      </c>
      <c r="Q529" s="255"/>
      <c r="R529" s="255" t="s">
        <v>199</v>
      </c>
      <c r="S529" s="256" t="s">
        <v>295</v>
      </c>
      <c r="T529" s="262" t="s">
        <v>115</v>
      </c>
      <c r="U529" s="426">
        <v>435</v>
      </c>
      <c r="V529" s="258" t="str">
        <f t="shared" si="583"/>
        <v/>
      </c>
      <c r="W529" s="261"/>
      <c r="X529" s="227"/>
      <c r="Y529" s="227"/>
      <c r="Z529" s="260"/>
      <c r="AA529" s="437"/>
      <c r="AB529" s="435" t="s">
        <v>406</v>
      </c>
      <c r="AC529" s="436"/>
      <c r="AD529" s="435" t="s">
        <v>406</v>
      </c>
      <c r="AE529" s="436"/>
      <c r="AF529" s="437"/>
      <c r="AG529" s="9" t="str">
        <f t="shared" si="544"/>
        <v>国際統括官一般会計</v>
      </c>
      <c r="AH529" s="15"/>
      <c r="AI529" s="53" t="str">
        <f t="shared" si="595"/>
        <v>－</v>
      </c>
      <c r="AJ529" s="53" t="str">
        <f t="shared" si="596"/>
        <v>－</v>
      </c>
      <c r="AK529" s="53" t="str">
        <f t="shared" si="597"/>
        <v>－</v>
      </c>
      <c r="AL529" s="81"/>
      <c r="AM529" s="46" t="str">
        <f t="shared" si="598"/>
        <v>－</v>
      </c>
      <c r="AN529" s="81"/>
      <c r="AO529" s="46" t="str">
        <f t="shared" si="599"/>
        <v>-</v>
      </c>
      <c r="AP529" s="46" t="str">
        <f t="shared" si="600"/>
        <v>-</v>
      </c>
      <c r="AQ529" s="46"/>
      <c r="AR529" s="46"/>
      <c r="AS529" s="46"/>
      <c r="AT529" s="46"/>
      <c r="AU529" s="46"/>
      <c r="AV529" s="46"/>
      <c r="AW529" s="46"/>
      <c r="AX529" s="173" t="s">
        <v>387</v>
      </c>
      <c r="AY529" s="10">
        <v>19085</v>
      </c>
      <c r="AZ529" s="173" t="s">
        <v>520</v>
      </c>
      <c r="BA529" s="426" t="str">
        <f t="shared" si="584"/>
        <v>未定</v>
      </c>
      <c r="BB529" s="173" t="str">
        <f t="shared" si="551"/>
        <v/>
      </c>
      <c r="BC529" s="173" t="str">
        <f t="shared" si="582"/>
        <v/>
      </c>
      <c r="BD529" s="173" t="str">
        <f t="shared" si="593"/>
        <v/>
      </c>
      <c r="BE529" s="1"/>
      <c r="BF529" s="173">
        <v>1</v>
      </c>
      <c r="BG529" s="115" t="s">
        <v>584</v>
      </c>
      <c r="BH529" s="173"/>
      <c r="BI529" s="118"/>
      <c r="BJ529" s="61"/>
      <c r="BK529" s="173"/>
      <c r="BL529" s="3"/>
      <c r="BM529" s="105"/>
      <c r="BN529" s="106"/>
      <c r="BO529" s="3"/>
      <c r="BP529" s="3"/>
    </row>
    <row r="530" spans="1:68" s="274" customFormat="1" ht="54" customHeight="1" x14ac:dyDescent="0.15">
      <c r="A530" s="379">
        <v>431</v>
      </c>
      <c r="B530" s="226" t="s">
        <v>235</v>
      </c>
      <c r="C530" s="229" t="s">
        <v>788</v>
      </c>
      <c r="D530" s="228" t="s">
        <v>520</v>
      </c>
      <c r="E530" s="59">
        <v>229.59</v>
      </c>
      <c r="F530" s="59">
        <v>229.59</v>
      </c>
      <c r="G530" s="59">
        <v>229.59</v>
      </c>
      <c r="H530" s="59" t="s">
        <v>1083</v>
      </c>
      <c r="I530" s="238" t="s">
        <v>650</v>
      </c>
      <c r="J530" s="241" t="s">
        <v>1332</v>
      </c>
      <c r="K530" s="59">
        <v>222</v>
      </c>
      <c r="L530" s="59">
        <v>198.84299999999999</v>
      </c>
      <c r="M530" s="59">
        <f t="shared" si="594"/>
        <v>-23.157000000000011</v>
      </c>
      <c r="N530" s="62">
        <v>0</v>
      </c>
      <c r="O530" s="242" t="s">
        <v>650</v>
      </c>
      <c r="P530" s="113"/>
      <c r="Q530" s="255"/>
      <c r="R530" s="255" t="s">
        <v>199</v>
      </c>
      <c r="S530" s="256" t="s">
        <v>295</v>
      </c>
      <c r="T530" s="262" t="s">
        <v>271</v>
      </c>
      <c r="U530" s="426">
        <v>436</v>
      </c>
      <c r="V530" s="258" t="str">
        <f t="shared" si="583"/>
        <v/>
      </c>
      <c r="W530" s="261"/>
      <c r="X530" s="227"/>
      <c r="Y530" s="227"/>
      <c r="Z530" s="260"/>
      <c r="AA530" s="437"/>
      <c r="AB530" s="435" t="s">
        <v>406</v>
      </c>
      <c r="AC530" s="436"/>
      <c r="AD530" s="435" t="s">
        <v>406</v>
      </c>
      <c r="AE530" s="436"/>
      <c r="AF530" s="437"/>
      <c r="AG530" s="9" t="str">
        <f t="shared" si="544"/>
        <v>国際統括官一般会計</v>
      </c>
      <c r="AH530" s="15"/>
      <c r="AI530" s="53" t="str">
        <f t="shared" si="595"/>
        <v>－</v>
      </c>
      <c r="AJ530" s="53" t="str">
        <f t="shared" si="596"/>
        <v>－</v>
      </c>
      <c r="AK530" s="53" t="str">
        <f t="shared" si="597"/>
        <v>－</v>
      </c>
      <c r="AL530" s="81"/>
      <c r="AM530" s="46" t="str">
        <f t="shared" si="598"/>
        <v>－</v>
      </c>
      <c r="AN530" s="81"/>
      <c r="AO530" s="46" t="str">
        <f t="shared" si="599"/>
        <v>-</v>
      </c>
      <c r="AP530" s="46" t="str">
        <f t="shared" si="600"/>
        <v>-</v>
      </c>
      <c r="AQ530" s="46"/>
      <c r="AR530" s="46"/>
      <c r="AS530" s="46"/>
      <c r="AT530" s="46"/>
      <c r="AU530" s="46"/>
      <c r="AV530" s="46"/>
      <c r="AW530" s="46"/>
      <c r="AX530" s="173"/>
      <c r="AY530" s="10">
        <v>40634</v>
      </c>
      <c r="AZ530" s="173" t="s">
        <v>520</v>
      </c>
      <c r="BA530" s="426" t="str">
        <f t="shared" si="584"/>
        <v>未定</v>
      </c>
      <c r="BB530" s="173" t="str">
        <f t="shared" si="551"/>
        <v/>
      </c>
      <c r="BC530" s="173" t="str">
        <f t="shared" si="582"/>
        <v/>
      </c>
      <c r="BD530" s="173" t="str">
        <f t="shared" si="593"/>
        <v/>
      </c>
      <c r="BE530" s="1"/>
      <c r="BF530" s="173">
        <v>1</v>
      </c>
      <c r="BG530" s="115" t="s">
        <v>584</v>
      </c>
      <c r="BH530" s="173"/>
      <c r="BI530" s="118"/>
      <c r="BJ530" s="61"/>
      <c r="BK530" s="173"/>
      <c r="BL530" s="3"/>
      <c r="BM530" s="105"/>
      <c r="BN530" s="113"/>
      <c r="BO530" s="3"/>
      <c r="BP530" s="3"/>
    </row>
    <row r="531" spans="1:68" s="274" customFormat="1" ht="54" customHeight="1" x14ac:dyDescent="0.15">
      <c r="A531" s="379">
        <v>432</v>
      </c>
      <c r="B531" s="226" t="s">
        <v>201</v>
      </c>
      <c r="C531" s="229" t="s">
        <v>807</v>
      </c>
      <c r="D531" s="228" t="s">
        <v>520</v>
      </c>
      <c r="E531" s="59">
        <v>53.116999999999997</v>
      </c>
      <c r="F531" s="59">
        <v>53.116999999999997</v>
      </c>
      <c r="G531" s="59">
        <v>50</v>
      </c>
      <c r="H531" s="59" t="s">
        <v>1083</v>
      </c>
      <c r="I531" s="238" t="s">
        <v>963</v>
      </c>
      <c r="J531" s="241" t="s">
        <v>1341</v>
      </c>
      <c r="K531" s="59">
        <v>72.92</v>
      </c>
      <c r="L531" s="59">
        <v>98.12</v>
      </c>
      <c r="M531" s="59">
        <f t="shared" si="594"/>
        <v>25.200000000000003</v>
      </c>
      <c r="N531" s="62">
        <v>0</v>
      </c>
      <c r="O531" s="242" t="s">
        <v>960</v>
      </c>
      <c r="P531" s="106" t="s">
        <v>1342</v>
      </c>
      <c r="Q531" s="255"/>
      <c r="R531" s="255" t="s">
        <v>199</v>
      </c>
      <c r="S531" s="256" t="s">
        <v>295</v>
      </c>
      <c r="T531" s="262" t="s">
        <v>115</v>
      </c>
      <c r="U531" s="426">
        <v>437</v>
      </c>
      <c r="V531" s="258" t="str">
        <f t="shared" si="583"/>
        <v/>
      </c>
      <c r="W531" s="261"/>
      <c r="X531" s="227"/>
      <c r="Y531" s="227"/>
      <c r="Z531" s="260"/>
      <c r="AA531" s="437"/>
      <c r="AB531" s="435" t="s">
        <v>406</v>
      </c>
      <c r="AC531" s="436"/>
      <c r="AD531" s="435" t="s">
        <v>406</v>
      </c>
      <c r="AE531" s="436"/>
      <c r="AF531" s="437"/>
      <c r="AG531" s="9" t="str">
        <f t="shared" si="544"/>
        <v>国際統括官一般会計</v>
      </c>
      <c r="AH531" s="15"/>
      <c r="AI531" s="53" t="str">
        <f t="shared" si="595"/>
        <v>－</v>
      </c>
      <c r="AJ531" s="53" t="str">
        <f t="shared" si="596"/>
        <v>－</v>
      </c>
      <c r="AK531" s="53" t="str">
        <f t="shared" si="597"/>
        <v>－</v>
      </c>
      <c r="AL531" s="81"/>
      <c r="AM531" s="46" t="str">
        <f t="shared" si="598"/>
        <v>－</v>
      </c>
      <c r="AN531" s="81"/>
      <c r="AO531" s="46" t="str">
        <f t="shared" si="599"/>
        <v>-</v>
      </c>
      <c r="AP531" s="46" t="str">
        <f t="shared" si="600"/>
        <v>-</v>
      </c>
      <c r="AQ531" s="46"/>
      <c r="AR531" s="46"/>
      <c r="AS531" s="46"/>
      <c r="AT531" s="46"/>
      <c r="AU531" s="46"/>
      <c r="AV531" s="46"/>
      <c r="AW531" s="46"/>
      <c r="AX531" s="173" t="s">
        <v>387</v>
      </c>
      <c r="AY531" s="10">
        <v>39173</v>
      </c>
      <c r="AZ531" s="173" t="s">
        <v>520</v>
      </c>
      <c r="BA531" s="426" t="str">
        <f t="shared" si="584"/>
        <v>未定</v>
      </c>
      <c r="BB531" s="173" t="str">
        <f t="shared" si="551"/>
        <v/>
      </c>
      <c r="BC531" s="173" t="str">
        <f t="shared" si="582"/>
        <v/>
      </c>
      <c r="BD531" s="173" t="str">
        <f t="shared" si="593"/>
        <v/>
      </c>
      <c r="BE531" s="1"/>
      <c r="BF531" s="173">
        <v>1</v>
      </c>
      <c r="BG531" s="115" t="s">
        <v>584</v>
      </c>
      <c r="BH531" s="173"/>
      <c r="BI531" s="118"/>
      <c r="BJ531" s="61"/>
      <c r="BK531" s="173"/>
      <c r="BL531" s="3"/>
      <c r="BM531" s="105"/>
      <c r="BN531" s="106"/>
      <c r="BO531" s="3"/>
      <c r="BP531" s="3"/>
    </row>
    <row r="532" spans="1:68" s="274" customFormat="1" ht="54" customHeight="1" x14ac:dyDescent="0.15">
      <c r="A532" s="379">
        <v>433</v>
      </c>
      <c r="B532" s="226" t="s">
        <v>202</v>
      </c>
      <c r="C532" s="229" t="s">
        <v>821</v>
      </c>
      <c r="D532" s="228" t="s">
        <v>520</v>
      </c>
      <c r="E532" s="59">
        <v>2.4590000000000001</v>
      </c>
      <c r="F532" s="59">
        <v>2.4590000000000001</v>
      </c>
      <c r="G532" s="59">
        <v>2</v>
      </c>
      <c r="H532" s="59" t="s">
        <v>1083</v>
      </c>
      <c r="I532" s="238" t="s">
        <v>650</v>
      </c>
      <c r="J532" s="241" t="s">
        <v>1343</v>
      </c>
      <c r="K532" s="59">
        <v>2.4590000000000001</v>
      </c>
      <c r="L532" s="59">
        <v>2.4590000000000001</v>
      </c>
      <c r="M532" s="59">
        <f t="shared" si="594"/>
        <v>0</v>
      </c>
      <c r="N532" s="62">
        <v>0</v>
      </c>
      <c r="O532" s="242" t="s">
        <v>650</v>
      </c>
      <c r="P532" s="113"/>
      <c r="Q532" s="255"/>
      <c r="R532" s="255" t="s">
        <v>199</v>
      </c>
      <c r="S532" s="256" t="s">
        <v>295</v>
      </c>
      <c r="T532" s="262" t="s">
        <v>115</v>
      </c>
      <c r="U532" s="426">
        <v>438</v>
      </c>
      <c r="V532" s="258" t="str">
        <f t="shared" si="583"/>
        <v/>
      </c>
      <c r="W532" s="261" t="s">
        <v>603</v>
      </c>
      <c r="X532" s="227"/>
      <c r="Y532" s="227"/>
      <c r="Z532" s="260"/>
      <c r="AA532" s="437"/>
      <c r="AB532" s="435" t="s">
        <v>407</v>
      </c>
      <c r="AC532" s="436" t="s">
        <v>408</v>
      </c>
      <c r="AD532" s="435"/>
      <c r="AE532" s="436"/>
      <c r="AF532" s="437"/>
      <c r="AG532" s="9" t="str">
        <f t="shared" ref="AG532:AG542" si="601">R532&amp;S532</f>
        <v>国際統括官一般会計</v>
      </c>
      <c r="AH532" s="15"/>
      <c r="AI532" s="53" t="str">
        <f t="shared" si="595"/>
        <v>－</v>
      </c>
      <c r="AJ532" s="53" t="str">
        <f t="shared" si="596"/>
        <v>－</v>
      </c>
      <c r="AK532" s="53" t="str">
        <f t="shared" si="597"/>
        <v>－</v>
      </c>
      <c r="AL532" s="81"/>
      <c r="AM532" s="46" t="str">
        <f t="shared" si="598"/>
        <v>○</v>
      </c>
      <c r="AN532" s="81"/>
      <c r="AO532" s="46" t="str">
        <f t="shared" si="599"/>
        <v>-</v>
      </c>
      <c r="AP532" s="46" t="str">
        <f t="shared" si="600"/>
        <v>-</v>
      </c>
      <c r="AQ532" s="46"/>
      <c r="AR532" s="46"/>
      <c r="AS532" s="46"/>
      <c r="AT532" s="46"/>
      <c r="AU532" s="46"/>
      <c r="AV532" s="46"/>
      <c r="AW532" s="46"/>
      <c r="AX532" s="173" t="s">
        <v>387</v>
      </c>
      <c r="AY532" s="10">
        <v>23833</v>
      </c>
      <c r="AZ532" s="173" t="s">
        <v>520</v>
      </c>
      <c r="BA532" s="426" t="str">
        <f t="shared" si="584"/>
        <v>未定</v>
      </c>
      <c r="BB532" s="173" t="str">
        <f t="shared" si="551"/>
        <v>○</v>
      </c>
      <c r="BC532" s="173" t="str">
        <f t="shared" si="582"/>
        <v>○</v>
      </c>
      <c r="BD532" s="173" t="str">
        <f t="shared" si="593"/>
        <v/>
      </c>
      <c r="BE532" s="1"/>
      <c r="BF532" s="173">
        <v>1</v>
      </c>
      <c r="BG532" s="115" t="s">
        <v>584</v>
      </c>
      <c r="BH532" s="173"/>
      <c r="BI532" s="118"/>
      <c r="BJ532" s="61"/>
      <c r="BK532" s="173"/>
      <c r="BL532" s="3"/>
      <c r="BM532" s="105"/>
      <c r="BN532" s="113"/>
      <c r="BO532" s="3"/>
      <c r="BP532" s="3"/>
    </row>
    <row r="533" spans="1:68" s="274" customFormat="1" ht="54" customHeight="1" x14ac:dyDescent="0.15">
      <c r="A533" s="379">
        <v>434</v>
      </c>
      <c r="B533" s="226" t="s">
        <v>203</v>
      </c>
      <c r="C533" s="229" t="s">
        <v>808</v>
      </c>
      <c r="D533" s="228" t="s">
        <v>520</v>
      </c>
      <c r="E533" s="59">
        <v>46.19</v>
      </c>
      <c r="F533" s="59">
        <v>46.19</v>
      </c>
      <c r="G533" s="59">
        <v>46</v>
      </c>
      <c r="H533" s="59" t="s">
        <v>1083</v>
      </c>
      <c r="I533" s="238" t="s">
        <v>963</v>
      </c>
      <c r="J533" s="241" t="s">
        <v>1344</v>
      </c>
      <c r="K533" s="59">
        <v>52.38</v>
      </c>
      <c r="L533" s="59">
        <v>50.475000000000001</v>
      </c>
      <c r="M533" s="59">
        <f t="shared" ref="M533:M534" si="602">L533-K533</f>
        <v>-1.9050000000000011</v>
      </c>
      <c r="N533" s="62">
        <v>0</v>
      </c>
      <c r="O533" s="242" t="s">
        <v>960</v>
      </c>
      <c r="P533" s="106" t="s">
        <v>1345</v>
      </c>
      <c r="Q533" s="255"/>
      <c r="R533" s="255" t="s">
        <v>199</v>
      </c>
      <c r="S533" s="256" t="s">
        <v>295</v>
      </c>
      <c r="T533" s="262" t="s">
        <v>115</v>
      </c>
      <c r="U533" s="426">
        <v>439</v>
      </c>
      <c r="V533" s="258" t="str">
        <f t="shared" ref="V533:V534" si="603">IF(AI533="○","○","")</f>
        <v/>
      </c>
      <c r="W533" s="261"/>
      <c r="X533" s="227"/>
      <c r="Y533" s="227"/>
      <c r="Z533" s="260"/>
      <c r="AA533" s="437"/>
      <c r="AB533" s="435" t="s">
        <v>406</v>
      </c>
      <c r="AC533" s="436"/>
      <c r="AD533" s="435" t="s">
        <v>406</v>
      </c>
      <c r="AE533" s="436"/>
      <c r="AF533" s="437"/>
      <c r="AG533" s="9" t="str">
        <f t="shared" si="601"/>
        <v>国際統括官一般会計</v>
      </c>
      <c r="AH533" s="15"/>
      <c r="AI533" s="53" t="str">
        <f t="shared" ref="AI533:AI534" si="604">IF(OR(AJ533="○",AS533="○"),"○","－")</f>
        <v>－</v>
      </c>
      <c r="AJ533" s="53" t="str">
        <f t="shared" ref="AJ533:AJ534" si="605">IF(OR(AO533="○",AP533="○",AQ533="○",AT533="○",AV533="○"),"○","－")</f>
        <v>－</v>
      </c>
      <c r="AK533" s="53" t="str">
        <f t="shared" ref="AK533:AK534" si="606">IF(OR(AO533="○",AP533="○",AQ533="○"),"○","－")</f>
        <v>－</v>
      </c>
      <c r="AL533" s="81"/>
      <c r="AM533" s="46" t="str">
        <f t="shared" ref="AM533:AM534" si="607">IF(AB533="○","○","－")</f>
        <v>－</v>
      </c>
      <c r="AN533" s="81"/>
      <c r="AO533" s="46" t="str">
        <f t="shared" si="599"/>
        <v>-</v>
      </c>
      <c r="AP533" s="46" t="str">
        <f t="shared" si="600"/>
        <v>-</v>
      </c>
      <c r="AQ533" s="46"/>
      <c r="AR533" s="46"/>
      <c r="AS533" s="46"/>
      <c r="AT533" s="46"/>
      <c r="AU533" s="46"/>
      <c r="AV533" s="46"/>
      <c r="AW533" s="46"/>
      <c r="AX533" s="173" t="s">
        <v>387</v>
      </c>
      <c r="AY533" s="10">
        <v>26755</v>
      </c>
      <c r="AZ533" s="173" t="s">
        <v>520</v>
      </c>
      <c r="BA533" s="426" t="str">
        <f t="shared" ref="BA533:BA534" si="608">IF(AZ533="未定","未定",YEARFRAC(AY533,AZ533,3))</f>
        <v>未定</v>
      </c>
      <c r="BB533" s="173" t="str">
        <f t="shared" si="551"/>
        <v/>
      </c>
      <c r="BC533" s="173" t="str">
        <f t="shared" ref="BC533:BC534" si="609">IF(AND(AZ533="未定",AB533="○"),"○","")</f>
        <v/>
      </c>
      <c r="BD533" s="173" t="str">
        <f t="shared" si="593"/>
        <v/>
      </c>
      <c r="BE533" s="1"/>
      <c r="BF533" s="173">
        <v>1</v>
      </c>
      <c r="BG533" s="115" t="s">
        <v>584</v>
      </c>
      <c r="BH533" s="173"/>
      <c r="BI533" s="118"/>
      <c r="BJ533" s="61"/>
      <c r="BK533" s="173"/>
      <c r="BL533" s="3"/>
      <c r="BM533" s="105"/>
      <c r="BN533" s="106"/>
      <c r="BO533" s="3"/>
      <c r="BP533" s="3"/>
    </row>
    <row r="534" spans="1:68" s="274" customFormat="1" ht="54" customHeight="1" x14ac:dyDescent="0.15">
      <c r="A534" s="379">
        <v>435</v>
      </c>
      <c r="B534" s="226" t="s">
        <v>204</v>
      </c>
      <c r="C534" s="229" t="s">
        <v>802</v>
      </c>
      <c r="D534" s="228" t="s">
        <v>520</v>
      </c>
      <c r="E534" s="59">
        <v>57.412999999999997</v>
      </c>
      <c r="F534" s="59">
        <v>57.412999999999997</v>
      </c>
      <c r="G534" s="59">
        <v>57</v>
      </c>
      <c r="H534" s="59" t="s">
        <v>1083</v>
      </c>
      <c r="I534" s="238" t="s">
        <v>650</v>
      </c>
      <c r="J534" s="241" t="s">
        <v>1332</v>
      </c>
      <c r="K534" s="59">
        <v>32.481999999999999</v>
      </c>
      <c r="L534" s="59">
        <v>32.481999999999999</v>
      </c>
      <c r="M534" s="59">
        <f t="shared" si="602"/>
        <v>0</v>
      </c>
      <c r="N534" s="62">
        <v>0</v>
      </c>
      <c r="O534" s="242" t="s">
        <v>650</v>
      </c>
      <c r="P534" s="113"/>
      <c r="Q534" s="255"/>
      <c r="R534" s="255" t="s">
        <v>199</v>
      </c>
      <c r="S534" s="256" t="s">
        <v>295</v>
      </c>
      <c r="T534" s="262" t="s">
        <v>115</v>
      </c>
      <c r="U534" s="426">
        <v>440</v>
      </c>
      <c r="V534" s="258" t="str">
        <f t="shared" si="603"/>
        <v/>
      </c>
      <c r="W534" s="261"/>
      <c r="X534" s="227"/>
      <c r="Y534" s="227" t="s">
        <v>387</v>
      </c>
      <c r="Z534" s="260"/>
      <c r="AA534" s="437"/>
      <c r="AB534" s="435" t="s">
        <v>406</v>
      </c>
      <c r="AC534" s="436"/>
      <c r="AD534" s="435" t="s">
        <v>406</v>
      </c>
      <c r="AE534" s="436"/>
      <c r="AF534" s="437"/>
      <c r="AG534" s="9" t="str">
        <f t="shared" si="601"/>
        <v>国際統括官一般会計</v>
      </c>
      <c r="AH534" s="15"/>
      <c r="AI534" s="53" t="str">
        <f t="shared" si="604"/>
        <v>－</v>
      </c>
      <c r="AJ534" s="53" t="str">
        <f t="shared" si="605"/>
        <v>－</v>
      </c>
      <c r="AK534" s="53" t="str">
        <f t="shared" si="606"/>
        <v>－</v>
      </c>
      <c r="AL534" s="81"/>
      <c r="AM534" s="46" t="str">
        <f t="shared" si="607"/>
        <v>－</v>
      </c>
      <c r="AN534" s="81"/>
      <c r="AO534" s="46" t="str">
        <f t="shared" si="599"/>
        <v>-</v>
      </c>
      <c r="AP534" s="46" t="str">
        <f t="shared" si="600"/>
        <v>-</v>
      </c>
      <c r="AQ534" s="46"/>
      <c r="AR534" s="46"/>
      <c r="AS534" s="46"/>
      <c r="AT534" s="46"/>
      <c r="AU534" s="46"/>
      <c r="AV534" s="46"/>
      <c r="AW534" s="46"/>
      <c r="AX534" s="173" t="s">
        <v>387</v>
      </c>
      <c r="AY534" s="10">
        <v>19085</v>
      </c>
      <c r="AZ534" s="173" t="s">
        <v>520</v>
      </c>
      <c r="BA534" s="426" t="str">
        <f t="shared" si="608"/>
        <v>未定</v>
      </c>
      <c r="BB534" s="173" t="str">
        <f t="shared" si="551"/>
        <v/>
      </c>
      <c r="BC534" s="173" t="str">
        <f t="shared" si="609"/>
        <v/>
      </c>
      <c r="BD534" s="173" t="str">
        <f t="shared" si="593"/>
        <v/>
      </c>
      <c r="BE534" s="1"/>
      <c r="BF534" s="173">
        <v>1</v>
      </c>
      <c r="BG534" s="115" t="s">
        <v>584</v>
      </c>
      <c r="BH534" s="173"/>
      <c r="BI534" s="118"/>
      <c r="BJ534" s="61"/>
      <c r="BK534" s="173"/>
      <c r="BL534" s="3"/>
      <c r="BM534" s="105"/>
      <c r="BN534" s="113"/>
      <c r="BO534" s="3"/>
      <c r="BP534" s="3"/>
    </row>
    <row r="535" spans="1:68" s="274" customFormat="1" ht="71.25" customHeight="1" x14ac:dyDescent="0.15">
      <c r="A535" s="379">
        <v>436</v>
      </c>
      <c r="B535" s="226" t="s">
        <v>421</v>
      </c>
      <c r="C535" s="229" t="s">
        <v>793</v>
      </c>
      <c r="D535" s="228" t="s">
        <v>520</v>
      </c>
      <c r="E535" s="59">
        <v>38.875999999999998</v>
      </c>
      <c r="F535" s="59">
        <v>38.875999999999998</v>
      </c>
      <c r="G535" s="59">
        <v>34</v>
      </c>
      <c r="H535" s="175" t="s">
        <v>1081</v>
      </c>
      <c r="I535" s="238" t="s">
        <v>963</v>
      </c>
      <c r="J535" s="241" t="s">
        <v>1346</v>
      </c>
      <c r="K535" s="59">
        <v>56.652000000000001</v>
      </c>
      <c r="L535" s="59">
        <v>74.152000000000001</v>
      </c>
      <c r="M535" s="59">
        <f t="shared" si="594"/>
        <v>17.5</v>
      </c>
      <c r="N535" s="62">
        <v>0</v>
      </c>
      <c r="O535" s="242" t="s">
        <v>960</v>
      </c>
      <c r="P535" s="106" t="s">
        <v>1342</v>
      </c>
      <c r="Q535" s="255"/>
      <c r="R535" s="255" t="s">
        <v>199</v>
      </c>
      <c r="S535" s="256" t="s">
        <v>295</v>
      </c>
      <c r="T535" s="262" t="s">
        <v>115</v>
      </c>
      <c r="U535" s="413" t="s">
        <v>455</v>
      </c>
      <c r="V535" s="258" t="s">
        <v>407</v>
      </c>
      <c r="W535" s="261" t="s">
        <v>409</v>
      </c>
      <c r="X535" s="228"/>
      <c r="Y535" s="228" t="s">
        <v>407</v>
      </c>
      <c r="Z535" s="306"/>
      <c r="AA535" s="437"/>
      <c r="AB535" s="435" t="s">
        <v>406</v>
      </c>
      <c r="AC535" s="436"/>
      <c r="AD535" s="435" t="s">
        <v>406</v>
      </c>
      <c r="AE535" s="436"/>
      <c r="AF535" s="437"/>
      <c r="AG535" s="9" t="str">
        <f t="shared" si="601"/>
        <v>国際統括官一般会計</v>
      </c>
      <c r="AH535" s="15"/>
      <c r="AI535" s="53" t="str">
        <f t="shared" si="595"/>
        <v>○</v>
      </c>
      <c r="AJ535" s="53" t="str">
        <f t="shared" si="596"/>
        <v>○</v>
      </c>
      <c r="AK535" s="53" t="str">
        <f t="shared" si="597"/>
        <v>○</v>
      </c>
      <c r="AL535" s="81"/>
      <c r="AM535" s="46" t="str">
        <f t="shared" si="598"/>
        <v>－</v>
      </c>
      <c r="AN535" s="81"/>
      <c r="AO535" s="46" t="str">
        <f t="shared" si="599"/>
        <v>○</v>
      </c>
      <c r="AP535" s="46" t="str">
        <f t="shared" si="600"/>
        <v>-</v>
      </c>
      <c r="AQ535" s="46"/>
      <c r="AR535" s="46"/>
      <c r="AS535" s="46"/>
      <c r="AT535" s="46"/>
      <c r="AU535" s="46"/>
      <c r="AV535" s="46"/>
      <c r="AW535" s="46"/>
      <c r="AX535" s="173"/>
      <c r="AY535" s="10">
        <v>41730</v>
      </c>
      <c r="AZ535" s="173" t="s">
        <v>520</v>
      </c>
      <c r="BA535" s="426" t="str">
        <f t="shared" si="584"/>
        <v>未定</v>
      </c>
      <c r="BB535" s="173" t="str">
        <f t="shared" si="551"/>
        <v>○</v>
      </c>
      <c r="BC535" s="173" t="str">
        <f t="shared" si="582"/>
        <v/>
      </c>
      <c r="BD535" s="173" t="str">
        <f t="shared" si="593"/>
        <v/>
      </c>
      <c r="BE535" s="1"/>
      <c r="BF535" s="173">
        <v>1</v>
      </c>
      <c r="BG535" s="115" t="s">
        <v>584</v>
      </c>
      <c r="BH535" s="173"/>
      <c r="BI535" s="118"/>
      <c r="BJ535" s="61"/>
      <c r="BK535" s="173"/>
      <c r="BL535" s="3"/>
      <c r="BM535" s="105"/>
      <c r="BN535" s="106"/>
      <c r="BO535" s="3"/>
      <c r="BP535" s="3"/>
    </row>
    <row r="536" spans="1:68" s="274" customFormat="1" ht="54" customHeight="1" x14ac:dyDescent="0.15">
      <c r="A536" s="379">
        <v>437</v>
      </c>
      <c r="B536" s="226" t="s">
        <v>503</v>
      </c>
      <c r="C536" s="229" t="s">
        <v>793</v>
      </c>
      <c r="D536" s="228" t="s">
        <v>941</v>
      </c>
      <c r="E536" s="59">
        <v>913.06100000000004</v>
      </c>
      <c r="F536" s="59">
        <v>913.06100000000004</v>
      </c>
      <c r="G536" s="59">
        <v>851</v>
      </c>
      <c r="H536" s="175" t="s">
        <v>1082</v>
      </c>
      <c r="I536" s="238" t="s">
        <v>964</v>
      </c>
      <c r="J536" s="241" t="s">
        <v>1116</v>
      </c>
      <c r="K536" s="59">
        <v>0</v>
      </c>
      <c r="L536" s="59">
        <v>0</v>
      </c>
      <c r="M536" s="59">
        <f t="shared" si="594"/>
        <v>0</v>
      </c>
      <c r="N536" s="62">
        <v>0</v>
      </c>
      <c r="O536" s="242" t="s">
        <v>962</v>
      </c>
      <c r="P536" s="406" t="s">
        <v>1347</v>
      </c>
      <c r="Q536" s="255"/>
      <c r="R536" s="255" t="s">
        <v>199</v>
      </c>
      <c r="S536" s="256" t="s">
        <v>295</v>
      </c>
      <c r="T536" s="262" t="s">
        <v>115</v>
      </c>
      <c r="U536" s="413" t="s">
        <v>456</v>
      </c>
      <c r="V536" s="258" t="s">
        <v>407</v>
      </c>
      <c r="W536" s="261" t="s">
        <v>409</v>
      </c>
      <c r="X536" s="228"/>
      <c r="Y536" s="228"/>
      <c r="Z536" s="306"/>
      <c r="AA536" s="437"/>
      <c r="AB536" s="435" t="s">
        <v>406</v>
      </c>
      <c r="AC536" s="436"/>
      <c r="AD536" s="435" t="s">
        <v>406</v>
      </c>
      <c r="AE536" s="436"/>
      <c r="AF536" s="437"/>
      <c r="AG536" s="9" t="str">
        <f t="shared" si="601"/>
        <v>国際統括官一般会計</v>
      </c>
      <c r="AH536" s="15"/>
      <c r="AI536" s="53" t="str">
        <f t="shared" si="595"/>
        <v>○</v>
      </c>
      <c r="AJ536" s="53" t="str">
        <f t="shared" si="596"/>
        <v>○</v>
      </c>
      <c r="AK536" s="53" t="str">
        <f t="shared" si="597"/>
        <v>○</v>
      </c>
      <c r="AL536" s="81"/>
      <c r="AM536" s="46" t="str">
        <f t="shared" si="598"/>
        <v>－</v>
      </c>
      <c r="AN536" s="81"/>
      <c r="AO536" s="46" t="str">
        <f t="shared" si="599"/>
        <v>○</v>
      </c>
      <c r="AP536" s="46" t="str">
        <f t="shared" si="600"/>
        <v>-</v>
      </c>
      <c r="AQ536" s="46"/>
      <c r="AR536" s="46"/>
      <c r="AS536" s="46"/>
      <c r="AT536" s="46"/>
      <c r="AU536" s="46"/>
      <c r="AV536" s="46"/>
      <c r="AW536" s="46"/>
      <c r="AX536" s="173"/>
      <c r="AY536" s="10">
        <v>41730</v>
      </c>
      <c r="AZ536" s="173" t="s">
        <v>520</v>
      </c>
      <c r="BA536" s="426" t="str">
        <f t="shared" si="584"/>
        <v>未定</v>
      </c>
      <c r="BB536" s="173" t="str">
        <f t="shared" si="551"/>
        <v>○</v>
      </c>
      <c r="BC536" s="173" t="str">
        <f t="shared" si="582"/>
        <v/>
      </c>
      <c r="BD536" s="173" t="str">
        <f t="shared" si="593"/>
        <v/>
      </c>
      <c r="BE536" s="1"/>
      <c r="BF536" s="173">
        <v>1</v>
      </c>
      <c r="BG536" s="115" t="s">
        <v>584</v>
      </c>
      <c r="BH536" s="173"/>
      <c r="BI536" s="118"/>
      <c r="BJ536" s="61"/>
      <c r="BK536" s="173"/>
      <c r="BL536" s="3"/>
      <c r="BM536" s="105"/>
      <c r="BN536" s="113"/>
      <c r="BO536" s="3"/>
      <c r="BP536" s="3"/>
    </row>
    <row r="537" spans="1:68" s="274" customFormat="1" ht="54" customHeight="1" x14ac:dyDescent="0.15">
      <c r="A537" s="379">
        <v>438</v>
      </c>
      <c r="B537" s="226" t="s">
        <v>105</v>
      </c>
      <c r="C537" s="229" t="s">
        <v>794</v>
      </c>
      <c r="D537" s="228" t="s">
        <v>520</v>
      </c>
      <c r="E537" s="59">
        <v>49.652999999999999</v>
      </c>
      <c r="F537" s="59">
        <v>49.652999999999999</v>
      </c>
      <c r="G537" s="59">
        <v>49</v>
      </c>
      <c r="H537" s="59" t="s">
        <v>1083</v>
      </c>
      <c r="I537" s="238" t="s">
        <v>650</v>
      </c>
      <c r="J537" s="241" t="s">
        <v>1331</v>
      </c>
      <c r="K537" s="59">
        <v>43.063000000000002</v>
      </c>
      <c r="L537" s="59">
        <v>46.673999999999999</v>
      </c>
      <c r="M537" s="59">
        <f t="shared" si="594"/>
        <v>3.6109999999999971</v>
      </c>
      <c r="N537" s="62"/>
      <c r="O537" s="242" t="s">
        <v>650</v>
      </c>
      <c r="P537" s="405"/>
      <c r="Q537" s="255"/>
      <c r="R537" s="255" t="s">
        <v>207</v>
      </c>
      <c r="S537" s="256" t="s">
        <v>295</v>
      </c>
      <c r="T537" s="257" t="s">
        <v>115</v>
      </c>
      <c r="U537" s="426">
        <v>441</v>
      </c>
      <c r="V537" s="258" t="str">
        <f t="shared" si="583"/>
        <v/>
      </c>
      <c r="W537" s="261"/>
      <c r="X537" s="227"/>
      <c r="Y537" s="227"/>
      <c r="Z537" s="260"/>
      <c r="AA537" s="437"/>
      <c r="AB537" s="435" t="s">
        <v>406</v>
      </c>
      <c r="AC537" s="436"/>
      <c r="AD537" s="435" t="s">
        <v>406</v>
      </c>
      <c r="AE537" s="436"/>
      <c r="AF537" s="437"/>
      <c r="AG537" s="9" t="str">
        <f t="shared" si="601"/>
        <v>生涯学習政策局一般会計</v>
      </c>
      <c r="AH537" s="15"/>
      <c r="AI537" s="53" t="str">
        <f t="shared" si="595"/>
        <v>－</v>
      </c>
      <c r="AJ537" s="53" t="str">
        <f t="shared" si="596"/>
        <v>－</v>
      </c>
      <c r="AK537" s="53" t="str">
        <f t="shared" si="597"/>
        <v>－</v>
      </c>
      <c r="AL537" s="81"/>
      <c r="AM537" s="46" t="str">
        <f t="shared" si="598"/>
        <v>－</v>
      </c>
      <c r="AN537" s="81"/>
      <c r="AO537" s="46" t="str">
        <f t="shared" si="599"/>
        <v>-</v>
      </c>
      <c r="AP537" s="46" t="str">
        <f t="shared" si="600"/>
        <v>-</v>
      </c>
      <c r="AQ537" s="46"/>
      <c r="AR537" s="46"/>
      <c r="AS537" s="46"/>
      <c r="AT537" s="46"/>
      <c r="AU537" s="46"/>
      <c r="AV537" s="46"/>
      <c r="AW537" s="46"/>
      <c r="AX537" s="173" t="s">
        <v>387</v>
      </c>
      <c r="AY537" s="10">
        <v>39904</v>
      </c>
      <c r="AZ537" s="173" t="s">
        <v>520</v>
      </c>
      <c r="BA537" s="426" t="str">
        <f t="shared" si="584"/>
        <v>未定</v>
      </c>
      <c r="BB537" s="173" t="str">
        <f t="shared" ref="BB537:BB542" si="610">IF(AND(AZ537="未定",OR(V537="○",AB537="○",AD537="○")),"○","")</f>
        <v/>
      </c>
      <c r="BC537" s="173" t="str">
        <f t="shared" si="582"/>
        <v/>
      </c>
      <c r="BD537" s="173" t="str">
        <f t="shared" si="593"/>
        <v/>
      </c>
      <c r="BE537" s="1"/>
      <c r="BF537" s="173">
        <v>1</v>
      </c>
      <c r="BG537" s="115" t="s">
        <v>584</v>
      </c>
      <c r="BH537" s="173"/>
      <c r="BI537" s="118"/>
      <c r="BJ537" s="61"/>
      <c r="BK537" s="173"/>
      <c r="BL537" s="3"/>
      <c r="BM537" s="105"/>
      <c r="BN537" s="111"/>
      <c r="BO537" s="3"/>
      <c r="BP537" s="3"/>
    </row>
    <row r="538" spans="1:68" s="274" customFormat="1" ht="54" customHeight="1" x14ac:dyDescent="0.15">
      <c r="A538" s="379">
        <v>439</v>
      </c>
      <c r="B538" s="226" t="s">
        <v>75</v>
      </c>
      <c r="C538" s="229" t="s">
        <v>788</v>
      </c>
      <c r="D538" s="228" t="s">
        <v>520</v>
      </c>
      <c r="E538" s="59">
        <v>11.284000000000001</v>
      </c>
      <c r="F538" s="59">
        <v>11.284000000000001</v>
      </c>
      <c r="G538" s="59">
        <v>3</v>
      </c>
      <c r="H538" s="59" t="s">
        <v>1083</v>
      </c>
      <c r="I538" s="238" t="s">
        <v>650</v>
      </c>
      <c r="J538" s="241" t="s">
        <v>1252</v>
      </c>
      <c r="K538" s="59">
        <v>17.117000000000001</v>
      </c>
      <c r="L538" s="59">
        <f>140.978+12.4</f>
        <v>153.37800000000001</v>
      </c>
      <c r="M538" s="59">
        <f t="shared" si="594"/>
        <v>136.26100000000002</v>
      </c>
      <c r="N538" s="59"/>
      <c r="O538" s="242" t="s">
        <v>650</v>
      </c>
      <c r="P538" s="111"/>
      <c r="Q538" s="255"/>
      <c r="R538" s="255" t="s">
        <v>236</v>
      </c>
      <c r="S538" s="256" t="s">
        <v>295</v>
      </c>
      <c r="T538" s="257" t="s">
        <v>271</v>
      </c>
      <c r="U538" s="426">
        <v>442</v>
      </c>
      <c r="V538" s="258" t="str">
        <f t="shared" si="583"/>
        <v/>
      </c>
      <c r="W538" s="261"/>
      <c r="X538" s="227"/>
      <c r="Y538" s="227"/>
      <c r="Z538" s="260"/>
      <c r="AA538" s="437"/>
      <c r="AB538" s="435" t="s">
        <v>406</v>
      </c>
      <c r="AC538" s="436"/>
      <c r="AD538" s="435" t="s">
        <v>406</v>
      </c>
      <c r="AE538" s="436"/>
      <c r="AF538" s="437"/>
      <c r="AG538" s="9" t="str">
        <f t="shared" si="601"/>
        <v>初等中等教育局一般会計</v>
      </c>
      <c r="AH538" s="15"/>
      <c r="AI538" s="53" t="str">
        <f t="shared" si="595"/>
        <v>－</v>
      </c>
      <c r="AJ538" s="53" t="str">
        <f t="shared" si="596"/>
        <v>－</v>
      </c>
      <c r="AK538" s="53" t="str">
        <f t="shared" si="597"/>
        <v>－</v>
      </c>
      <c r="AL538" s="81"/>
      <c r="AM538" s="46" t="str">
        <f t="shared" si="598"/>
        <v>－</v>
      </c>
      <c r="AN538" s="81"/>
      <c r="AO538" s="46" t="str">
        <f t="shared" si="599"/>
        <v>-</v>
      </c>
      <c r="AP538" s="46" t="str">
        <f t="shared" si="600"/>
        <v>-</v>
      </c>
      <c r="AQ538" s="46"/>
      <c r="AR538" s="46"/>
      <c r="AS538" s="46"/>
      <c r="AT538" s="46"/>
      <c r="AU538" s="46"/>
      <c r="AV538" s="46"/>
      <c r="AW538" s="46"/>
      <c r="AX538" s="173" t="s">
        <v>387</v>
      </c>
      <c r="AY538" s="10">
        <v>40634</v>
      </c>
      <c r="AZ538" s="173" t="s">
        <v>520</v>
      </c>
      <c r="BA538" s="426" t="str">
        <f t="shared" si="584"/>
        <v>未定</v>
      </c>
      <c r="BB538" s="173" t="str">
        <f t="shared" si="610"/>
        <v/>
      </c>
      <c r="BC538" s="173" t="str">
        <f t="shared" si="582"/>
        <v/>
      </c>
      <c r="BD538" s="173" t="str">
        <f t="shared" si="593"/>
        <v/>
      </c>
      <c r="BE538" s="1"/>
      <c r="BF538" s="173">
        <v>1</v>
      </c>
      <c r="BG538" s="115" t="s">
        <v>584</v>
      </c>
      <c r="BH538" s="173"/>
      <c r="BI538" s="118"/>
      <c r="BJ538" s="61"/>
      <c r="BK538" s="173"/>
      <c r="BL538" s="3"/>
      <c r="BM538" s="105"/>
      <c r="BN538" s="111"/>
      <c r="BO538" s="3"/>
      <c r="BP538" s="3"/>
    </row>
    <row r="539" spans="1:68" s="274" customFormat="1" ht="21" customHeight="1" x14ac:dyDescent="0.15">
      <c r="A539" s="380" t="s">
        <v>649</v>
      </c>
      <c r="B539" s="309"/>
      <c r="C539" s="517"/>
      <c r="D539" s="518"/>
      <c r="E539" s="97"/>
      <c r="F539" s="98"/>
      <c r="G539" s="98"/>
      <c r="H539" s="98"/>
      <c r="I539" s="311"/>
      <c r="J539" s="98"/>
      <c r="K539" s="97"/>
      <c r="L539" s="97"/>
      <c r="M539" s="97"/>
      <c r="N539" s="98"/>
      <c r="O539" s="312"/>
      <c r="P539" s="99"/>
      <c r="Q539" s="334"/>
      <c r="R539" s="309"/>
      <c r="S539" s="335"/>
      <c r="T539" s="336"/>
      <c r="U539" s="419"/>
      <c r="V539" s="336" t="str">
        <f t="shared" si="583"/>
        <v/>
      </c>
      <c r="W539" s="336"/>
      <c r="X539" s="336"/>
      <c r="Y539" s="336"/>
      <c r="Z539" s="337"/>
      <c r="AA539" s="47"/>
      <c r="AB539" s="100"/>
      <c r="AC539" s="101"/>
      <c r="AD539" s="100"/>
      <c r="AE539" s="101"/>
      <c r="AF539" s="47"/>
      <c r="AG539" s="48" t="str">
        <f t="shared" si="601"/>
        <v/>
      </c>
      <c r="AH539" s="49"/>
      <c r="AI539" s="102"/>
      <c r="AJ539" s="102"/>
      <c r="AK539" s="102"/>
      <c r="AL539" s="50"/>
      <c r="AM539" s="102"/>
      <c r="AN539" s="50"/>
      <c r="AO539" s="102"/>
      <c r="AP539" s="102"/>
      <c r="AQ539" s="102"/>
      <c r="AR539" s="102"/>
      <c r="AS539" s="102"/>
      <c r="AT539" s="102"/>
      <c r="AU539" s="102"/>
      <c r="AV539" s="102"/>
      <c r="AW539" s="102"/>
      <c r="AX539" s="102"/>
      <c r="AY539" s="519"/>
      <c r="AZ539" s="102"/>
      <c r="BA539" s="103"/>
      <c r="BB539" s="102"/>
      <c r="BC539" s="102"/>
      <c r="BD539" s="102"/>
      <c r="BE539" s="1"/>
      <c r="BF539" s="173"/>
      <c r="BG539" s="119"/>
      <c r="BH539" s="120"/>
      <c r="BI539" s="121"/>
      <c r="BJ539" s="61"/>
      <c r="BK539" s="120"/>
      <c r="BL539" s="1"/>
      <c r="BM539" s="99"/>
      <c r="BN539" s="99"/>
      <c r="BO539" s="1"/>
      <c r="BP539" s="1"/>
    </row>
    <row r="540" spans="1:68" s="274" customFormat="1" ht="54" customHeight="1" x14ac:dyDescent="0.15">
      <c r="A540" s="379">
        <v>440</v>
      </c>
      <c r="B540" s="226" t="s">
        <v>373</v>
      </c>
      <c r="C540" s="229" t="s">
        <v>796</v>
      </c>
      <c r="D540" s="228" t="s">
        <v>520</v>
      </c>
      <c r="E540" s="59">
        <v>26.677</v>
      </c>
      <c r="F540" s="59">
        <v>26.677</v>
      </c>
      <c r="G540" s="59">
        <v>24</v>
      </c>
      <c r="H540" s="59" t="s">
        <v>1083</v>
      </c>
      <c r="I540" s="238" t="s">
        <v>650</v>
      </c>
      <c r="J540" s="241" t="s">
        <v>1338</v>
      </c>
      <c r="K540" s="128">
        <v>28.815999999999999</v>
      </c>
      <c r="L540" s="59">
        <v>28.815999999999999</v>
      </c>
      <c r="M540" s="59">
        <f>L540-K540</f>
        <v>0</v>
      </c>
      <c r="N540" s="62"/>
      <c r="O540" s="242" t="s">
        <v>650</v>
      </c>
      <c r="P540" s="106"/>
      <c r="Q540" s="255"/>
      <c r="R540" s="255" t="s">
        <v>343</v>
      </c>
      <c r="S540" s="256" t="s">
        <v>295</v>
      </c>
      <c r="T540" s="257" t="s">
        <v>357</v>
      </c>
      <c r="U540" s="426">
        <v>444</v>
      </c>
      <c r="V540" s="258" t="str">
        <f t="shared" si="583"/>
        <v/>
      </c>
      <c r="W540" s="261"/>
      <c r="X540" s="227"/>
      <c r="Y540" s="227"/>
      <c r="Z540" s="260"/>
      <c r="AA540" s="437"/>
      <c r="AB540" s="435" t="s">
        <v>406</v>
      </c>
      <c r="AC540" s="436"/>
      <c r="AD540" s="435" t="s">
        <v>406</v>
      </c>
      <c r="AE540" s="436"/>
      <c r="AF540" s="437"/>
      <c r="AG540" s="9" t="str">
        <f t="shared" si="601"/>
        <v>大臣官房国際課一般会計</v>
      </c>
      <c r="AH540" s="15"/>
      <c r="AI540" s="53" t="str">
        <f>IF(OR(AJ540="○",AS540="○"),"○","－")</f>
        <v>－</v>
      </c>
      <c r="AJ540" s="53" t="str">
        <f>IF(OR(AO540="○",AP540="○",AQ540="○",AT540="○",AV540="○"),"○","－")</f>
        <v>－</v>
      </c>
      <c r="AK540" s="53" t="str">
        <f>IF(OR(AO540="○",AP540="○",AQ540="○"),"○","－")</f>
        <v>－</v>
      </c>
      <c r="AL540" s="81"/>
      <c r="AM540" s="46" t="str">
        <f>IF(AB540="○","○","－")</f>
        <v>－</v>
      </c>
      <c r="AN540" s="81"/>
      <c r="AO540" s="46" t="str">
        <f>IF(AY540=41730,"○","-")</f>
        <v>-</v>
      </c>
      <c r="AP540" s="46" t="str">
        <f>IF(AZ540=42460,"○","-")</f>
        <v>-</v>
      </c>
      <c r="AQ540" s="46"/>
      <c r="AR540" s="46"/>
      <c r="AS540" s="46"/>
      <c r="AT540" s="46"/>
      <c r="AU540" s="46"/>
      <c r="AV540" s="46"/>
      <c r="AW540" s="46"/>
      <c r="AX540" s="173"/>
      <c r="AY540" s="10">
        <v>40269</v>
      </c>
      <c r="AZ540" s="173" t="s">
        <v>520</v>
      </c>
      <c r="BA540" s="426" t="str">
        <f t="shared" si="584"/>
        <v>未定</v>
      </c>
      <c r="BB540" s="173" t="str">
        <f t="shared" si="610"/>
        <v/>
      </c>
      <c r="BC540" s="173" t="str">
        <f t="shared" si="582"/>
        <v/>
      </c>
      <c r="BD540" s="173" t="str">
        <f t="shared" si="593"/>
        <v/>
      </c>
      <c r="BE540" s="1"/>
      <c r="BF540" s="173">
        <v>1</v>
      </c>
      <c r="BG540" s="115" t="s">
        <v>585</v>
      </c>
      <c r="BH540" s="173"/>
      <c r="BI540" s="118"/>
      <c r="BJ540" s="61"/>
      <c r="BK540" s="173"/>
      <c r="BL540" s="3"/>
      <c r="BM540" s="105"/>
      <c r="BN540" s="106"/>
      <c r="BO540" s="3"/>
      <c r="BP540" s="3"/>
    </row>
    <row r="541" spans="1:68" s="274" customFormat="1" ht="60" customHeight="1" x14ac:dyDescent="0.15">
      <c r="A541" s="379">
        <v>441</v>
      </c>
      <c r="B541" s="226" t="s">
        <v>19</v>
      </c>
      <c r="C541" s="229" t="s">
        <v>792</v>
      </c>
      <c r="D541" s="228" t="s">
        <v>946</v>
      </c>
      <c r="E541" s="59">
        <v>137.33000000000001</v>
      </c>
      <c r="F541" s="59">
        <v>149.80000000000001</v>
      </c>
      <c r="G541" s="59">
        <v>121.7</v>
      </c>
      <c r="H541" s="59" t="s">
        <v>1083</v>
      </c>
      <c r="I541" s="238" t="s">
        <v>963</v>
      </c>
      <c r="J541" s="241" t="s">
        <v>1114</v>
      </c>
      <c r="K541" s="59">
        <v>0</v>
      </c>
      <c r="L541" s="59">
        <v>0</v>
      </c>
      <c r="M541" s="59">
        <f>L541-K541</f>
        <v>0</v>
      </c>
      <c r="N541" s="59"/>
      <c r="O541" s="242" t="s">
        <v>960</v>
      </c>
      <c r="P541" s="241" t="s">
        <v>1108</v>
      </c>
      <c r="Q541" s="255"/>
      <c r="R541" s="255" t="s">
        <v>241</v>
      </c>
      <c r="S541" s="256" t="s">
        <v>6</v>
      </c>
      <c r="T541" s="257" t="s">
        <v>375</v>
      </c>
      <c r="U541" s="426">
        <v>445</v>
      </c>
      <c r="V541" s="258"/>
      <c r="W541" s="261" t="s">
        <v>693</v>
      </c>
      <c r="X541" s="227"/>
      <c r="Y541" s="227"/>
      <c r="Z541" s="260"/>
      <c r="AA541" s="437"/>
      <c r="AB541" s="435" t="s">
        <v>406</v>
      </c>
      <c r="AC541" s="436"/>
      <c r="AD541" s="435" t="s">
        <v>407</v>
      </c>
      <c r="AE541" s="436" t="s">
        <v>519</v>
      </c>
      <c r="AF541" s="437"/>
      <c r="AG541" s="9" t="str">
        <f t="shared" si="601"/>
        <v>日本学士院一般会計</v>
      </c>
      <c r="AH541" s="9" t="s">
        <v>704</v>
      </c>
      <c r="AI541" s="53" t="str">
        <f>IF(OR(AJ541="○",AS541="○"),"○","－")</f>
        <v>－</v>
      </c>
      <c r="AJ541" s="53" t="str">
        <f>IF(OR(AO541="○",AP541="○",AQ541="○",AT541="○",AV541="○"),"○","－")</f>
        <v>－</v>
      </c>
      <c r="AK541" s="53" t="str">
        <f>IF(OR(AO541="○",AP541="○",AQ541="○"),"○","－")</f>
        <v>－</v>
      </c>
      <c r="AL541" s="81"/>
      <c r="AM541" s="46" t="str">
        <f>IF(AB541="○","○","－")</f>
        <v>－</v>
      </c>
      <c r="AN541" s="81"/>
      <c r="AO541" s="46" t="str">
        <f>IF(AY541=41730,"○","-")</f>
        <v>-</v>
      </c>
      <c r="AP541" s="46" t="str">
        <f>IF(AZ541=42460,"○","-")</f>
        <v>-</v>
      </c>
      <c r="AQ541" s="46"/>
      <c r="AR541" s="46"/>
      <c r="AS541" s="46"/>
      <c r="AT541" s="46"/>
      <c r="AU541" s="46"/>
      <c r="AV541" s="46"/>
      <c r="AW541" s="46"/>
      <c r="AX541" s="173"/>
      <c r="AY541" s="10">
        <v>41000</v>
      </c>
      <c r="AZ541" s="508">
        <v>42094</v>
      </c>
      <c r="BA541" s="426">
        <f t="shared" si="584"/>
        <v>2.9972602739726026</v>
      </c>
      <c r="BB541" s="173" t="str">
        <f t="shared" si="610"/>
        <v/>
      </c>
      <c r="BC541" s="173" t="str">
        <f t="shared" si="582"/>
        <v/>
      </c>
      <c r="BD541" s="173" t="str">
        <f t="shared" si="593"/>
        <v/>
      </c>
      <c r="BE541" s="1"/>
      <c r="BF541" s="173">
        <v>1</v>
      </c>
      <c r="BG541" s="115" t="s">
        <v>585</v>
      </c>
      <c r="BH541" s="173"/>
      <c r="BI541" s="118"/>
      <c r="BJ541" s="61"/>
      <c r="BK541" s="173"/>
      <c r="BL541" s="7"/>
      <c r="BM541" s="105"/>
      <c r="BN541" s="106"/>
      <c r="BO541" s="7"/>
      <c r="BP541" s="7"/>
    </row>
    <row r="542" spans="1:68" s="274" customFormat="1" ht="59.25" customHeight="1" x14ac:dyDescent="0.15">
      <c r="A542" s="379">
        <v>442</v>
      </c>
      <c r="B542" s="226" t="s">
        <v>501</v>
      </c>
      <c r="C542" s="229" t="s">
        <v>792</v>
      </c>
      <c r="D542" s="228" t="s">
        <v>793</v>
      </c>
      <c r="E542" s="59">
        <v>0</v>
      </c>
      <c r="F542" s="59">
        <v>444.19208200000003</v>
      </c>
      <c r="G542" s="59">
        <v>442</v>
      </c>
      <c r="H542" s="59" t="s">
        <v>1083</v>
      </c>
      <c r="I542" s="238" t="s">
        <v>964</v>
      </c>
      <c r="J542" s="241" t="s">
        <v>1200</v>
      </c>
      <c r="K542" s="59">
        <v>0</v>
      </c>
      <c r="L542" s="59">
        <v>0</v>
      </c>
      <c r="M542" s="59">
        <f>L542-K542</f>
        <v>0</v>
      </c>
      <c r="N542" s="59">
        <v>0</v>
      </c>
      <c r="O542" s="242" t="s">
        <v>962</v>
      </c>
      <c r="P542" s="106"/>
      <c r="Q542" s="255"/>
      <c r="R542" s="255" t="s">
        <v>160</v>
      </c>
      <c r="S542" s="256" t="s">
        <v>295</v>
      </c>
      <c r="T542" s="257" t="s">
        <v>502</v>
      </c>
      <c r="U542" s="413">
        <v>446</v>
      </c>
      <c r="V542" s="258"/>
      <c r="W542" s="261" t="s">
        <v>693</v>
      </c>
      <c r="X542" s="227"/>
      <c r="Y542" s="227"/>
      <c r="Z542" s="260"/>
      <c r="AA542" s="437"/>
      <c r="AB542" s="435"/>
      <c r="AC542" s="436"/>
      <c r="AD542" s="435" t="s">
        <v>407</v>
      </c>
      <c r="AE542" s="436" t="s">
        <v>519</v>
      </c>
      <c r="AF542" s="437"/>
      <c r="AG542" s="9" t="str">
        <f t="shared" si="601"/>
        <v>文化庁一般会計</v>
      </c>
      <c r="AH542" s="15" t="s">
        <v>494</v>
      </c>
      <c r="AI542" s="53" t="str">
        <f>IF(OR(AJ542="○",AS542="○"),"○","－")</f>
        <v>－</v>
      </c>
      <c r="AJ542" s="53" t="str">
        <f>IF(OR(AO542="○",AP542="○",AQ542="○",AT542="○",AV542="○"),"○","－")</f>
        <v>－</v>
      </c>
      <c r="AK542" s="53" t="str">
        <f>IF(OR(AO542="○",AP542="○",AQ542="○"),"○","－")</f>
        <v>－</v>
      </c>
      <c r="AL542" s="81"/>
      <c r="AM542" s="46" t="str">
        <f>IF(AB542="○","○","－")</f>
        <v>－</v>
      </c>
      <c r="AN542" s="81"/>
      <c r="AO542" s="46" t="str">
        <f>IF(AY542=41730,"○","-")</f>
        <v>-</v>
      </c>
      <c r="AP542" s="46" t="str">
        <f>IF(AZ542=42460,"○","-")</f>
        <v>-</v>
      </c>
      <c r="AQ542" s="46"/>
      <c r="AR542" s="46"/>
      <c r="AS542" s="46"/>
      <c r="AT542" s="46"/>
      <c r="AU542" s="46"/>
      <c r="AV542" s="46"/>
      <c r="AW542" s="46"/>
      <c r="AX542" s="173"/>
      <c r="AY542" s="10">
        <v>41000</v>
      </c>
      <c r="AZ542" s="508">
        <v>42094</v>
      </c>
      <c r="BA542" s="426">
        <f t="shared" si="584"/>
        <v>2.9972602739726026</v>
      </c>
      <c r="BB542" s="173" t="str">
        <f t="shared" si="610"/>
        <v/>
      </c>
      <c r="BC542" s="173" t="str">
        <f t="shared" si="582"/>
        <v/>
      </c>
      <c r="BD542" s="173" t="str">
        <f t="shared" si="593"/>
        <v/>
      </c>
      <c r="BE542" s="1"/>
      <c r="BF542" s="173">
        <v>1</v>
      </c>
      <c r="BG542" s="115" t="s">
        <v>585</v>
      </c>
      <c r="BH542" s="173"/>
      <c r="BI542" s="118"/>
      <c r="BJ542" s="61"/>
      <c r="BK542" s="173"/>
      <c r="BL542" s="1"/>
      <c r="BM542" s="105"/>
      <c r="BN542" s="106"/>
      <c r="BO542" s="1"/>
      <c r="BP542" s="1"/>
    </row>
    <row r="543" spans="1:68" s="274" customFormat="1" ht="32.25" customHeight="1" thickBot="1" x14ac:dyDescent="0.2">
      <c r="A543" s="385"/>
      <c r="B543" s="310"/>
      <c r="C543" s="520"/>
      <c r="D543" s="520"/>
      <c r="E543" s="64"/>
      <c r="F543" s="64"/>
      <c r="G543" s="64"/>
      <c r="H543" s="393"/>
      <c r="I543" s="313"/>
      <c r="J543" s="314"/>
      <c r="K543" s="64"/>
      <c r="L543" s="64"/>
      <c r="M543" s="64"/>
      <c r="N543" s="174"/>
      <c r="O543" s="315"/>
      <c r="P543" s="407"/>
      <c r="Q543" s="338"/>
      <c r="R543" s="339"/>
      <c r="S543" s="340"/>
      <c r="T543" s="341"/>
      <c r="U543" s="420"/>
      <c r="V543" s="342"/>
      <c r="W543" s="343"/>
      <c r="X543" s="344"/>
      <c r="Y543" s="343"/>
      <c r="Z543" s="345"/>
      <c r="AA543" s="437"/>
      <c r="AB543" s="58"/>
      <c r="AC543" s="437"/>
      <c r="AD543" s="58"/>
      <c r="AE543" s="437"/>
      <c r="AF543" s="437"/>
      <c r="AG543" s="9"/>
      <c r="AH543" s="15"/>
      <c r="AI543" s="126"/>
      <c r="AJ543" s="126"/>
      <c r="AK543" s="126"/>
      <c r="AL543" s="126"/>
      <c r="AM543" s="126"/>
      <c r="AN543" s="126"/>
      <c r="AO543" s="126"/>
      <c r="AP543" s="126"/>
      <c r="AQ543" s="126"/>
      <c r="AR543" s="126"/>
      <c r="AS543" s="126"/>
      <c r="AT543" s="126"/>
      <c r="AU543" s="126"/>
      <c r="AV543" s="126"/>
      <c r="AW543" s="126"/>
      <c r="AX543" s="126"/>
      <c r="AY543" s="126"/>
      <c r="AZ543" s="126"/>
      <c r="BA543" s="126"/>
      <c r="BB543" s="126"/>
      <c r="BC543" s="126"/>
      <c r="BD543" s="126"/>
      <c r="BE543" s="1"/>
      <c r="BF543" s="22"/>
      <c r="BG543" s="43"/>
      <c r="BH543" s="33"/>
      <c r="BI543" s="129"/>
      <c r="BJ543" s="2"/>
      <c r="BK543" s="33"/>
      <c r="BL543" s="1"/>
      <c r="BM543" s="108"/>
      <c r="BN543" s="109"/>
      <c r="BO543" s="1"/>
      <c r="BP543" s="1"/>
    </row>
    <row r="544" spans="1:68" s="274" customFormat="1" ht="24.95" customHeight="1" thickTop="1" thickBot="1" x14ac:dyDescent="0.2">
      <c r="A544" s="482" t="s">
        <v>994</v>
      </c>
      <c r="B544" s="483"/>
      <c r="C544" s="483"/>
      <c r="D544" s="484"/>
      <c r="E544" s="65">
        <v>5366043.7689999994</v>
      </c>
      <c r="F544" s="65">
        <v>5617839.9296049979</v>
      </c>
      <c r="G544" s="65">
        <v>5545001.2924840041</v>
      </c>
      <c r="H544" s="394"/>
      <c r="I544" s="316" t="s">
        <v>295</v>
      </c>
      <c r="J544" s="317"/>
      <c r="K544" s="65">
        <v>5021077.9959999956</v>
      </c>
      <c r="L544" s="65">
        <v>5446595.8189999983</v>
      </c>
      <c r="M544" s="65">
        <v>425517.82300000265</v>
      </c>
      <c r="N544" s="65">
        <v>-10838.352000000003</v>
      </c>
      <c r="O544" s="318"/>
      <c r="P544" s="408"/>
      <c r="Q544" s="346"/>
      <c r="R544" s="346"/>
      <c r="S544" s="347"/>
      <c r="T544" s="346"/>
      <c r="U544" s="421"/>
      <c r="V544" s="346"/>
      <c r="W544" s="348"/>
      <c r="X544" s="349"/>
      <c r="Y544" s="350"/>
      <c r="Z544" s="351"/>
      <c r="AA544" s="437"/>
      <c r="AB544" s="458">
        <f>COUNTIF(AB9:AB542,"○")</f>
        <v>66</v>
      </c>
      <c r="AC544" s="437"/>
      <c r="AD544" s="458">
        <f>COUNTIF(AD9:AD542,"○")</f>
        <v>87</v>
      </c>
      <c r="AE544" s="437"/>
      <c r="AF544" s="437"/>
      <c r="AG544" s="44">
        <f>BF544</f>
        <v>442</v>
      </c>
      <c r="AH544" s="15"/>
      <c r="AI544" s="22">
        <f>COUNTIF(AI9:AI542,"○")</f>
        <v>56</v>
      </c>
      <c r="AJ544" s="22">
        <f>COUNTIF(AJ9:AJ542,"○")</f>
        <v>55</v>
      </c>
      <c r="AK544" s="22">
        <f>COUNTIF(AK9:AK542,"○")</f>
        <v>55</v>
      </c>
      <c r="AL544" s="18"/>
      <c r="AM544" s="39">
        <f>COUNTIF(AM9:AM542,"○")</f>
        <v>62</v>
      </c>
      <c r="AN544" s="52"/>
      <c r="AO544" s="39">
        <f>COUNTIF(AO9:AO542,"○")</f>
        <v>46</v>
      </c>
      <c r="AP544" s="39">
        <f>COUNTIF(AP9:AP542,"○")</f>
        <v>10</v>
      </c>
      <c r="AQ544" s="39">
        <f>COUNTIF(AQ9:AQ542,"○")</f>
        <v>0</v>
      </c>
      <c r="AR544" s="39">
        <f>COUNTIF(AR9:AR542,"○")</f>
        <v>108</v>
      </c>
      <c r="AS544" s="39">
        <f>COUNTIF(AS9:AS542,"○")</f>
        <v>14</v>
      </c>
      <c r="AT544" s="39">
        <f>COUNTIF(AT9:AT542,"○")</f>
        <v>0</v>
      </c>
      <c r="AU544" s="39">
        <f>COUNTIF(AU9:AU542,"○")</f>
        <v>0</v>
      </c>
      <c r="AV544" s="39">
        <f>COUNTIF(AV9:AV542,"○")</f>
        <v>0</v>
      </c>
      <c r="AW544" s="39">
        <f>COUNTIF(AW9:AW542,"○")</f>
        <v>0</v>
      </c>
      <c r="AX544" s="39">
        <f>COUNTIF(AX9:AX542,"○")</f>
        <v>239</v>
      </c>
      <c r="AY544" s="39"/>
      <c r="AZ544" s="39"/>
      <c r="BA544" s="39"/>
      <c r="BB544" s="38">
        <f>COUNTIF(BB9:BB542,"○")</f>
        <v>182</v>
      </c>
      <c r="BC544" s="38">
        <f>COUNTIF(BC9:BC542,"○")</f>
        <v>46</v>
      </c>
      <c r="BD544" s="38">
        <f>COUNTIF(BD9:BD542,"○")</f>
        <v>55</v>
      </c>
      <c r="BE544" s="40"/>
      <c r="BF544" s="124">
        <f>SUBTOTAL(9,BF8:BF542)</f>
        <v>442</v>
      </c>
      <c r="BG544" s="43"/>
      <c r="BH544" s="122">
        <f>SUBTOTAL(9,BH8:BH542)</f>
        <v>46</v>
      </c>
      <c r="BI544" s="129"/>
      <c r="BJ544" s="61">
        <f>SUBTOTAL(9,BJ8:BJ542)</f>
        <v>0</v>
      </c>
      <c r="BK544" s="124">
        <f>SUBTOTAL(9,BK8:BK542)</f>
        <v>0</v>
      </c>
      <c r="BL544" s="1"/>
      <c r="BM544" s="447"/>
      <c r="BN544" s="450"/>
      <c r="BO544" s="1"/>
      <c r="BP544" s="1"/>
    </row>
    <row r="545" spans="1:68" s="274" customFormat="1" ht="24.95" customHeight="1" thickTop="1" thickBot="1" x14ac:dyDescent="0.2">
      <c r="A545" s="485"/>
      <c r="B545" s="486"/>
      <c r="C545" s="486"/>
      <c r="D545" s="487"/>
      <c r="E545" s="66">
        <v>71362.491999999998</v>
      </c>
      <c r="F545" s="66">
        <v>160432.64799999999</v>
      </c>
      <c r="G545" s="66">
        <v>135173.848</v>
      </c>
      <c r="H545" s="395"/>
      <c r="I545" s="319" t="s">
        <v>320</v>
      </c>
      <c r="J545" s="320"/>
      <c r="K545" s="66">
        <v>155529.36299999998</v>
      </c>
      <c r="L545" s="66">
        <v>0</v>
      </c>
      <c r="M545" s="66">
        <v>-155529.36299999998</v>
      </c>
      <c r="N545" s="69">
        <v>0</v>
      </c>
      <c r="O545" s="321"/>
      <c r="P545" s="409"/>
      <c r="Q545" s="346"/>
      <c r="R545" s="346"/>
      <c r="S545" s="347"/>
      <c r="T545" s="346"/>
      <c r="U545" s="421"/>
      <c r="V545" s="346"/>
      <c r="W545" s="352"/>
      <c r="X545" s="349"/>
      <c r="Y545" s="350"/>
      <c r="Z545" s="351"/>
      <c r="AA545" s="437"/>
      <c r="AB545" s="458"/>
      <c r="AC545" s="437"/>
      <c r="AD545" s="458"/>
      <c r="AE545" s="437"/>
      <c r="AF545" s="437"/>
      <c r="AG545" s="9"/>
      <c r="AH545" s="15"/>
      <c r="AI545" s="129"/>
      <c r="AJ545" s="129"/>
      <c r="AK545" s="129"/>
      <c r="AL545" s="126"/>
      <c r="AM545" s="39"/>
      <c r="AN545" s="17"/>
      <c r="AO545" s="39"/>
      <c r="AP545" s="39"/>
      <c r="AQ545" s="39"/>
      <c r="AR545" s="39"/>
      <c r="AS545" s="39"/>
      <c r="AT545" s="39"/>
      <c r="AU545" s="39"/>
      <c r="AV545" s="39"/>
      <c r="AW545" s="39"/>
      <c r="AX545" s="39"/>
      <c r="AY545" s="39"/>
      <c r="AZ545" s="39"/>
      <c r="BA545" s="39"/>
      <c r="BB545" s="36"/>
      <c r="BC545" s="36"/>
      <c r="BD545" s="36"/>
      <c r="BE545" s="40"/>
      <c r="BF545" s="39"/>
      <c r="BG545" s="43"/>
      <c r="BH545" s="123" t="s">
        <v>653</v>
      </c>
      <c r="BI545" s="129"/>
      <c r="BJ545" s="2"/>
      <c r="BK545" s="33"/>
      <c r="BL545" s="1"/>
      <c r="BM545" s="448"/>
      <c r="BN545" s="451"/>
      <c r="BO545" s="1"/>
      <c r="BP545" s="1"/>
    </row>
    <row r="546" spans="1:68" s="274" customFormat="1" ht="24.95" customHeight="1" thickTop="1" thickBot="1" x14ac:dyDescent="0.2">
      <c r="A546" s="488"/>
      <c r="B546" s="489"/>
      <c r="C546" s="489"/>
      <c r="D546" s="490"/>
      <c r="E546" s="67">
        <v>115152.95899999999</v>
      </c>
      <c r="F546" s="67">
        <v>114296.52899999999</v>
      </c>
      <c r="G546" s="67">
        <v>113542.928</v>
      </c>
      <c r="H546" s="396"/>
      <c r="I546" s="322" t="s">
        <v>403</v>
      </c>
      <c r="J546" s="323"/>
      <c r="K546" s="67">
        <v>109901.81499999999</v>
      </c>
      <c r="L546" s="67">
        <v>142167.64700000003</v>
      </c>
      <c r="M546" s="67">
        <v>32265.832000000039</v>
      </c>
      <c r="N546" s="67">
        <v>-24.89</v>
      </c>
      <c r="O546" s="324"/>
      <c r="P546" s="440"/>
      <c r="Q546" s="353"/>
      <c r="R546" s="353"/>
      <c r="S546" s="354"/>
      <c r="T546" s="353"/>
      <c r="U546" s="422"/>
      <c r="V546" s="353"/>
      <c r="W546" s="355"/>
      <c r="X546" s="356"/>
      <c r="Y546" s="357"/>
      <c r="Z546" s="358"/>
      <c r="AA546" s="437"/>
      <c r="AB546" s="458"/>
      <c r="AC546" s="437"/>
      <c r="AD546" s="458"/>
      <c r="AE546" s="437"/>
      <c r="AF546" s="437"/>
      <c r="AG546" s="9"/>
      <c r="AH546" s="15"/>
      <c r="AI546" s="129">
        <f>COUNTIF(AI9:AI542,"-")</f>
        <v>0</v>
      </c>
      <c r="AJ546" s="129">
        <f>COUNTIF(AJ9:AJ542,"-")</f>
        <v>0</v>
      </c>
      <c r="AK546" s="129">
        <f>COUNTIF(AK9:AK542,"-")</f>
        <v>0</v>
      </c>
      <c r="AL546" s="126"/>
      <c r="AM546" s="39">
        <f>COUNTIF(AM9:AM542,"－")</f>
        <v>368</v>
      </c>
      <c r="AN546" s="17"/>
      <c r="AO546" s="39">
        <f>COUNTIF(AO9:AO542,"-")</f>
        <v>394</v>
      </c>
      <c r="AP546" s="39">
        <f>COUNTIF(AP9:AP542,"-")</f>
        <v>430</v>
      </c>
      <c r="AQ546" s="39"/>
      <c r="AR546" s="39"/>
      <c r="AS546" s="39"/>
      <c r="AT546" s="39"/>
      <c r="AU546" s="39"/>
      <c r="AV546" s="39"/>
      <c r="AW546" s="39"/>
      <c r="AX546" s="39"/>
      <c r="AY546" s="39"/>
      <c r="AZ546" s="39"/>
      <c r="BA546" s="39"/>
      <c r="BB546" s="36"/>
      <c r="BC546" s="37"/>
      <c r="BD546" s="37"/>
      <c r="BE546" s="40"/>
      <c r="BF546" s="39"/>
      <c r="BG546" s="43"/>
      <c r="BH546" s="33"/>
      <c r="BI546" s="129"/>
      <c r="BJ546" s="2"/>
      <c r="BK546" s="33"/>
      <c r="BL546" s="1"/>
      <c r="BM546" s="449"/>
      <c r="BN546" s="452"/>
      <c r="BO546" s="1"/>
      <c r="BP546" s="1"/>
    </row>
    <row r="547" spans="1:68" s="274" customFormat="1" ht="24.95" customHeight="1" x14ac:dyDescent="0.15">
      <c r="A547" s="491" t="s">
        <v>995</v>
      </c>
      <c r="B547" s="492"/>
      <c r="C547" s="492"/>
      <c r="D547" s="493"/>
      <c r="E547" s="63">
        <v>227786.24799999999</v>
      </c>
      <c r="F547" s="63">
        <v>227786.24799999999</v>
      </c>
      <c r="G547" s="63">
        <v>226313.71983400002</v>
      </c>
      <c r="H547" s="397"/>
      <c r="I547" s="325" t="s">
        <v>295</v>
      </c>
      <c r="J547" s="326"/>
      <c r="K547" s="63">
        <v>225740.22099999999</v>
      </c>
      <c r="L547" s="63">
        <v>255257.59499999997</v>
      </c>
      <c r="M547" s="63">
        <v>29517.373999999982</v>
      </c>
      <c r="N547" s="327"/>
      <c r="O547" s="321"/>
      <c r="P547" s="439"/>
      <c r="Q547" s="321"/>
      <c r="R547" s="321"/>
      <c r="S547" s="359"/>
      <c r="T547" s="321"/>
      <c r="U547" s="423"/>
      <c r="V547" s="321"/>
      <c r="W547" s="360"/>
      <c r="X547" s="360"/>
      <c r="Y547" s="361"/>
      <c r="Z547" s="362"/>
      <c r="AA547" s="437"/>
      <c r="AB547" s="458"/>
      <c r="AC547" s="437"/>
      <c r="AD547" s="458"/>
      <c r="AE547" s="437"/>
      <c r="AF547" s="437"/>
      <c r="AG547" s="9"/>
      <c r="AH547" s="15"/>
      <c r="AI547" s="129"/>
      <c r="AJ547" s="129"/>
      <c r="AK547" s="129"/>
      <c r="AL547" s="126"/>
      <c r="AM547" s="39"/>
      <c r="AN547" s="126"/>
      <c r="AO547" s="39"/>
      <c r="AP547" s="39"/>
      <c r="AQ547" s="39"/>
      <c r="AR547" s="39"/>
      <c r="AS547" s="39"/>
      <c r="AT547" s="39"/>
      <c r="AU547" s="36"/>
      <c r="AV547" s="39"/>
      <c r="AW547" s="39"/>
      <c r="AX547" s="36"/>
      <c r="AY547" s="39"/>
      <c r="AZ547" s="39" t="str">
        <f>"未定 計"&amp;COUNTIF(AZ9:AZ542,"未定")</f>
        <v>未定 計353</v>
      </c>
      <c r="BA547" s="39"/>
      <c r="BB547" s="36"/>
      <c r="BC547" s="37"/>
      <c r="BD547" s="37"/>
      <c r="BE547" s="40"/>
      <c r="BF547" s="39"/>
      <c r="BG547" s="43"/>
      <c r="BH547" s="33"/>
      <c r="BI547" s="129"/>
      <c r="BJ547" s="2"/>
      <c r="BK547" s="33"/>
      <c r="BL547" s="1"/>
      <c r="BM547" s="448"/>
      <c r="BN547" s="451"/>
      <c r="BO547" s="1"/>
      <c r="BP547" s="1"/>
    </row>
    <row r="548" spans="1:68" s="274" customFormat="1" ht="24.95" customHeight="1" x14ac:dyDescent="0.15">
      <c r="A548" s="485"/>
      <c r="B548" s="486"/>
      <c r="C548" s="486"/>
      <c r="D548" s="487"/>
      <c r="E548" s="59">
        <v>0</v>
      </c>
      <c r="F548" s="59">
        <v>0</v>
      </c>
      <c r="G548" s="59">
        <v>0</v>
      </c>
      <c r="H548" s="398"/>
      <c r="I548" s="319" t="s">
        <v>320</v>
      </c>
      <c r="J548" s="320"/>
      <c r="K548" s="59">
        <v>0</v>
      </c>
      <c r="L548" s="59">
        <v>0</v>
      </c>
      <c r="M548" s="59">
        <v>0</v>
      </c>
      <c r="N548" s="327"/>
      <c r="O548" s="321"/>
      <c r="P548" s="439"/>
      <c r="Q548" s="321"/>
      <c r="R548" s="321"/>
      <c r="S548" s="359"/>
      <c r="T548" s="321"/>
      <c r="U548" s="423"/>
      <c r="V548" s="321"/>
      <c r="W548" s="360"/>
      <c r="X548" s="360"/>
      <c r="Y548" s="361"/>
      <c r="Z548" s="362"/>
      <c r="AA548" s="437"/>
      <c r="AB548" s="458"/>
      <c r="AC548" s="437"/>
      <c r="AD548" s="458"/>
      <c r="AE548" s="437"/>
      <c r="AF548" s="437"/>
      <c r="AG548" s="9"/>
      <c r="AH548" s="15"/>
      <c r="AI548" s="129"/>
      <c r="AJ548" s="129"/>
      <c r="AK548" s="129"/>
      <c r="AL548" s="126"/>
      <c r="AM548" s="36"/>
      <c r="AN548" s="126"/>
      <c r="AO548" s="36"/>
      <c r="AP548" s="36"/>
      <c r="AQ548" s="36"/>
      <c r="AR548" s="36"/>
      <c r="AS548" s="36"/>
      <c r="AT548" s="36"/>
      <c r="AU548" s="36"/>
      <c r="AV548" s="36"/>
      <c r="AW548" s="36"/>
      <c r="AX548" s="36"/>
      <c r="AY548" s="36"/>
      <c r="AZ548" s="36">
        <f>COUNTA(AZ9:AZ542)</f>
        <v>440</v>
      </c>
      <c r="BA548" s="36"/>
      <c r="BB548" s="36"/>
      <c r="BC548" s="37"/>
      <c r="BD548" s="37"/>
      <c r="BE548" s="37"/>
      <c r="BF548" s="36"/>
      <c r="BG548" s="43"/>
      <c r="BH548" s="33"/>
      <c r="BI548" s="129"/>
      <c r="BJ548" s="2"/>
      <c r="BK548" s="33"/>
      <c r="BL548" s="1"/>
      <c r="BM548" s="448"/>
      <c r="BN548" s="451"/>
      <c r="BO548" s="1"/>
      <c r="BP548" s="1"/>
    </row>
    <row r="549" spans="1:68" s="274" customFormat="1" ht="24.95" customHeight="1" thickBot="1" x14ac:dyDescent="0.2">
      <c r="A549" s="494"/>
      <c r="B549" s="495"/>
      <c r="C549" s="495"/>
      <c r="D549" s="496"/>
      <c r="E549" s="63">
        <v>75.688000000000002</v>
      </c>
      <c r="F549" s="63">
        <v>75.688000000000002</v>
      </c>
      <c r="G549" s="63">
        <v>68.094466999999995</v>
      </c>
      <c r="H549" s="397"/>
      <c r="I549" s="328" t="s">
        <v>403</v>
      </c>
      <c r="J549" s="329"/>
      <c r="K549" s="63">
        <v>69.718999999999994</v>
      </c>
      <c r="L549" s="63">
        <v>51.119</v>
      </c>
      <c r="M549" s="63">
        <v>-18.599999999999994</v>
      </c>
      <c r="N549" s="330"/>
      <c r="O549" s="331"/>
      <c r="P549" s="441"/>
      <c r="Q549" s="331"/>
      <c r="R549" s="331"/>
      <c r="S549" s="363"/>
      <c r="T549" s="331"/>
      <c r="U549" s="424"/>
      <c r="V549" s="331"/>
      <c r="W549" s="364"/>
      <c r="X549" s="364"/>
      <c r="Y549" s="365"/>
      <c r="Z549" s="366"/>
      <c r="AA549" s="437"/>
      <c r="AB549" s="458"/>
      <c r="AC549" s="437"/>
      <c r="AD549" s="458"/>
      <c r="AE549" s="437"/>
      <c r="AF549" s="437"/>
      <c r="AG549" s="9"/>
      <c r="AH549" s="15"/>
      <c r="AI549" s="129"/>
      <c r="AJ549" s="129"/>
      <c r="AK549" s="129"/>
      <c r="AL549" s="126"/>
      <c r="AM549" s="129"/>
      <c r="AN549" s="126"/>
      <c r="AO549" s="129"/>
      <c r="AP549" s="129"/>
      <c r="AQ549" s="129"/>
      <c r="AR549" s="129"/>
      <c r="AS549" s="129"/>
      <c r="AT549" s="129"/>
      <c r="AU549" s="129"/>
      <c r="AV549" s="129"/>
      <c r="AW549" s="129"/>
      <c r="AX549" s="129"/>
      <c r="AY549" s="129"/>
      <c r="AZ549" s="129"/>
      <c r="BA549" s="129"/>
      <c r="BB549" s="129"/>
      <c r="BC549" s="1"/>
      <c r="BD549" s="1"/>
      <c r="BE549" s="1"/>
      <c r="BF549" s="22"/>
      <c r="BG549" s="43"/>
      <c r="BH549" s="33"/>
      <c r="BI549" s="129"/>
      <c r="BJ549" s="2"/>
      <c r="BK549" s="33"/>
      <c r="BL549" s="1"/>
      <c r="BM549" s="453"/>
      <c r="BN549" s="454"/>
      <c r="BO549" s="1"/>
      <c r="BP549" s="1"/>
    </row>
    <row r="550" spans="1:68" s="274" customFormat="1" ht="24.95" customHeight="1" thickTop="1" thickBot="1" x14ac:dyDescent="0.2">
      <c r="A550" s="482" t="s">
        <v>194</v>
      </c>
      <c r="B550" s="483"/>
      <c r="C550" s="483"/>
      <c r="D550" s="484"/>
      <c r="E550" s="68">
        <v>5593830.0169999991</v>
      </c>
      <c r="F550" s="68">
        <v>5845626.1776049975</v>
      </c>
      <c r="G550" s="68">
        <v>5771315.0123180039</v>
      </c>
      <c r="H550" s="399"/>
      <c r="I550" s="316" t="s">
        <v>295</v>
      </c>
      <c r="J550" s="317"/>
      <c r="K550" s="68">
        <v>5246818.2170000002</v>
      </c>
      <c r="L550" s="68">
        <v>5701853.413999998</v>
      </c>
      <c r="M550" s="68">
        <v>455035.1970000026</v>
      </c>
      <c r="N550" s="332"/>
      <c r="O550" s="318"/>
      <c r="P550" s="438"/>
      <c r="Q550" s="367"/>
      <c r="R550" s="367"/>
      <c r="S550" s="368"/>
      <c r="T550" s="367"/>
      <c r="U550" s="425"/>
      <c r="V550" s="367"/>
      <c r="W550" s="348"/>
      <c r="X550" s="369"/>
      <c r="Y550" s="370"/>
      <c r="Z550" s="371"/>
      <c r="AA550" s="437"/>
      <c r="AB550" s="458"/>
      <c r="AC550" s="437"/>
      <c r="AD550" s="458"/>
      <c r="AE550" s="437"/>
      <c r="AF550" s="437"/>
      <c r="AG550" s="9"/>
      <c r="AH550" s="15"/>
      <c r="AI550" s="129"/>
      <c r="AJ550" s="129"/>
      <c r="AK550" s="129"/>
      <c r="AL550" s="126"/>
      <c r="AM550" s="129"/>
      <c r="AN550" s="126"/>
      <c r="AO550" s="129"/>
      <c r="AP550" s="129"/>
      <c r="AQ550" s="129"/>
      <c r="AR550" s="129"/>
      <c r="AS550" s="129"/>
      <c r="AT550" s="129"/>
      <c r="AU550" s="129"/>
      <c r="AV550" s="129"/>
      <c r="AW550" s="129"/>
      <c r="AX550" s="129"/>
      <c r="AY550" s="129"/>
      <c r="AZ550" s="129"/>
      <c r="BA550" s="129"/>
      <c r="BB550" s="129"/>
      <c r="BC550" s="1"/>
      <c r="BD550" s="1"/>
      <c r="BE550" s="1"/>
      <c r="BF550" s="22"/>
      <c r="BG550" s="43"/>
      <c r="BH550" s="33"/>
      <c r="BI550" s="129"/>
      <c r="BJ550" s="2"/>
      <c r="BK550" s="33"/>
      <c r="BL550" s="1"/>
      <c r="BM550" s="447"/>
      <c r="BN550" s="450"/>
      <c r="BO550" s="1"/>
      <c r="BP550" s="1"/>
    </row>
    <row r="551" spans="1:68" s="274" customFormat="1" ht="24.95" customHeight="1" thickBot="1" x14ac:dyDescent="0.2">
      <c r="A551" s="485"/>
      <c r="B551" s="486"/>
      <c r="C551" s="486"/>
      <c r="D551" s="487"/>
      <c r="E551" s="59">
        <v>71362.491999999998</v>
      </c>
      <c r="F551" s="59">
        <v>160432.64799999999</v>
      </c>
      <c r="G551" s="59">
        <v>135173.848</v>
      </c>
      <c r="H551" s="398"/>
      <c r="I551" s="319" t="s">
        <v>320</v>
      </c>
      <c r="J551" s="320"/>
      <c r="K551" s="59">
        <v>155529.36299999998</v>
      </c>
      <c r="L551" s="59">
        <v>0</v>
      </c>
      <c r="M551" s="59">
        <v>-155529.36299999998</v>
      </c>
      <c r="N551" s="333"/>
      <c r="O551" s="321"/>
      <c r="P551" s="439"/>
      <c r="Q551" s="367"/>
      <c r="R551" s="367"/>
      <c r="S551" s="368"/>
      <c r="T551" s="367"/>
      <c r="U551" s="425"/>
      <c r="V551" s="367"/>
      <c r="W551" s="352"/>
      <c r="X551" s="369"/>
      <c r="Y551" s="370"/>
      <c r="Z551" s="371"/>
      <c r="AA551" s="437"/>
      <c r="AB551" s="458"/>
      <c r="AC551" s="437"/>
      <c r="AD551" s="458"/>
      <c r="AE551" s="437"/>
      <c r="AF551" s="437"/>
      <c r="AG551" s="9"/>
      <c r="AH551" s="15"/>
      <c r="AI551" s="129"/>
      <c r="AJ551" s="129"/>
      <c r="AK551" s="129"/>
      <c r="AL551" s="126"/>
      <c r="AM551" s="129"/>
      <c r="AN551" s="126"/>
      <c r="AO551" s="129"/>
      <c r="AP551" s="129"/>
      <c r="AQ551" s="129"/>
      <c r="AR551" s="129"/>
      <c r="AS551" s="129"/>
      <c r="AT551" s="129"/>
      <c r="AU551" s="129"/>
      <c r="AV551" s="129"/>
      <c r="AW551" s="129"/>
      <c r="AX551" s="129"/>
      <c r="AY551" s="129"/>
      <c r="AZ551" s="129"/>
      <c r="BA551" s="129"/>
      <c r="BB551" s="129">
        <f>SUBTOTAL(2,$BF$9:$BF$542)</f>
        <v>442</v>
      </c>
      <c r="BC551" s="129">
        <f>SUBTOTAL(2,$BF$9:$BF$542)</f>
        <v>442</v>
      </c>
      <c r="BD551" s="129">
        <f>SUBTOTAL(2,$BF$9:$BF$542)</f>
        <v>442</v>
      </c>
      <c r="BE551" s="1"/>
      <c r="BF551" s="22"/>
      <c r="BG551" s="43"/>
      <c r="BH551" s="33"/>
      <c r="BI551" s="129"/>
      <c r="BJ551" s="2"/>
      <c r="BK551" s="33"/>
      <c r="BL551" s="1"/>
      <c r="BM551" s="448"/>
      <c r="BN551" s="451"/>
      <c r="BO551" s="1"/>
      <c r="BP551" s="1"/>
    </row>
    <row r="552" spans="1:68" s="274" customFormat="1" ht="24.95" customHeight="1" thickBot="1" x14ac:dyDescent="0.2">
      <c r="A552" s="488"/>
      <c r="B552" s="489"/>
      <c r="C552" s="489"/>
      <c r="D552" s="490"/>
      <c r="E552" s="67">
        <v>115228.64699999998</v>
      </c>
      <c r="F552" s="67">
        <v>114372.21699999999</v>
      </c>
      <c r="G552" s="67">
        <v>113611.022467</v>
      </c>
      <c r="H552" s="396"/>
      <c r="I552" s="322" t="s">
        <v>403</v>
      </c>
      <c r="J552" s="323"/>
      <c r="K552" s="67">
        <v>109971.53399999999</v>
      </c>
      <c r="L552" s="67">
        <v>142218.76600000003</v>
      </c>
      <c r="M552" s="67">
        <v>32247.23200000004</v>
      </c>
      <c r="N552" s="333"/>
      <c r="O552" s="324"/>
      <c r="P552" s="440"/>
      <c r="Q552" s="367"/>
      <c r="R552" s="367"/>
      <c r="S552" s="368"/>
      <c r="T552" s="367"/>
      <c r="U552" s="425"/>
      <c r="V552" s="367"/>
      <c r="W552" s="355"/>
      <c r="X552" s="369"/>
      <c r="Y552" s="370"/>
      <c r="Z552" s="371"/>
      <c r="AA552" s="437"/>
      <c r="AB552" s="458"/>
      <c r="AC552" s="437"/>
      <c r="AD552" s="458"/>
      <c r="AE552" s="437"/>
      <c r="AF552" s="437"/>
      <c r="AG552" s="9"/>
      <c r="AH552" s="15"/>
      <c r="AI552" s="129"/>
      <c r="AJ552" s="129"/>
      <c r="AK552" s="129"/>
      <c r="AL552" s="126"/>
      <c r="AM552" s="129"/>
      <c r="AN552" s="126"/>
      <c r="AO552" s="129"/>
      <c r="AP552" s="129"/>
      <c r="AQ552" s="129"/>
      <c r="AR552" s="129"/>
      <c r="AS552" s="129"/>
      <c r="AT552" s="129"/>
      <c r="AU552" s="129"/>
      <c r="AV552" s="129"/>
      <c r="AW552" s="129"/>
      <c r="AX552" s="129"/>
      <c r="AY552" s="129"/>
      <c r="AZ552" s="129"/>
      <c r="BA552" s="129"/>
      <c r="BB552" s="129"/>
      <c r="BC552" s="1"/>
      <c r="BD552" s="1"/>
      <c r="BE552" s="1"/>
      <c r="BF552" s="22"/>
      <c r="BG552" s="43"/>
      <c r="BH552" s="33"/>
      <c r="BI552" s="129"/>
      <c r="BJ552" s="2"/>
      <c r="BK552" s="33"/>
      <c r="BL552" s="1"/>
      <c r="BM552" s="449"/>
      <c r="BN552" s="452"/>
      <c r="BO552" s="1"/>
      <c r="BP552" s="1"/>
    </row>
    <row r="553" spans="1:68" x14ac:dyDescent="0.15">
      <c r="A553" s="386"/>
      <c r="B553" s="220"/>
      <c r="E553" s="182"/>
      <c r="F553" s="14"/>
      <c r="G553" s="14"/>
      <c r="H553" s="400"/>
      <c r="I553" s="221"/>
      <c r="J553" s="29"/>
      <c r="K553" s="182"/>
      <c r="L553" s="182"/>
      <c r="M553" s="182"/>
      <c r="N553" s="182"/>
      <c r="O553" s="221"/>
      <c r="P553" s="31"/>
      <c r="Q553" s="220"/>
      <c r="R553" s="220"/>
      <c r="S553" s="223"/>
      <c r="T553" s="220"/>
      <c r="U553" s="221"/>
      <c r="V553" s="220"/>
      <c r="W553" s="220"/>
      <c r="X553" s="221"/>
      <c r="Y553" s="221"/>
      <c r="Z553" s="221"/>
      <c r="AA553" s="437"/>
      <c r="AB553" s="9"/>
      <c r="AC553" s="9"/>
      <c r="AD553" s="9"/>
      <c r="AE553" s="9"/>
      <c r="AF553" s="9"/>
      <c r="BM553" s="30"/>
      <c r="BN553" s="31"/>
    </row>
    <row r="556" spans="1:68" x14ac:dyDescent="0.15">
      <c r="G556" s="183"/>
      <c r="H556" s="183"/>
      <c r="J556" s="183"/>
      <c r="L556" s="1"/>
      <c r="O556" s="224"/>
      <c r="P556" s="183"/>
      <c r="S556" s="183"/>
      <c r="T556" s="222"/>
      <c r="U556" s="222"/>
      <c r="V556" s="222"/>
      <c r="W556" s="23"/>
      <c r="X556" s="1"/>
      <c r="Y556" s="1"/>
      <c r="Z556" s="1"/>
      <c r="AA556" s="1"/>
      <c r="AB556" s="13"/>
      <c r="AC556" s="9"/>
      <c r="AD556" s="15"/>
      <c r="AE556" s="129"/>
      <c r="AF556" s="129"/>
      <c r="AG556" s="129"/>
      <c r="AH556" s="126"/>
      <c r="AJ556" s="126"/>
      <c r="AL556" s="129"/>
      <c r="AN556" s="129"/>
      <c r="AY556" s="1"/>
      <c r="AZ556" s="1"/>
      <c r="BA556" s="1"/>
      <c r="BB556" s="22"/>
      <c r="BC556" s="43"/>
      <c r="BD556" s="33"/>
      <c r="BE556" s="129"/>
      <c r="BF556" s="2"/>
      <c r="BG556" s="33"/>
      <c r="BH556" s="1"/>
      <c r="BI556" s="1"/>
      <c r="BJ556" s="1"/>
      <c r="BK556" s="1"/>
      <c r="BM556" s="183"/>
      <c r="BN556" s="183"/>
      <c r="BO556" s="183"/>
      <c r="BP556" s="183"/>
    </row>
    <row r="557" spans="1:68" x14ac:dyDescent="0.15">
      <c r="F557" s="183"/>
      <c r="G557" s="183"/>
      <c r="H557" s="1"/>
      <c r="J557" s="183"/>
      <c r="K557" s="224"/>
      <c r="P557" s="222"/>
      <c r="Q557" s="222"/>
      <c r="R557" s="222"/>
      <c r="S557" s="23"/>
      <c r="T557" s="1"/>
      <c r="U557" s="1"/>
      <c r="V557" s="1"/>
      <c r="W557" s="1"/>
      <c r="X557" s="13"/>
      <c r="Y557" s="9"/>
      <c r="Z557" s="15"/>
      <c r="AA557" s="129"/>
      <c r="AB557" s="129"/>
      <c r="AC557" s="129"/>
      <c r="AD557" s="126"/>
      <c r="AE557" s="129"/>
      <c r="AF557" s="126"/>
      <c r="AG557" s="129"/>
      <c r="AH557" s="129"/>
      <c r="AL557" s="129"/>
      <c r="AN557" s="129"/>
      <c r="AU557" s="1"/>
      <c r="AV557" s="1"/>
      <c r="AW557" s="1"/>
      <c r="AX557" s="22"/>
      <c r="AY557" s="43"/>
      <c r="AZ557" s="33"/>
      <c r="BB557" s="2"/>
      <c r="BC557" s="33"/>
      <c r="BF557" s="1"/>
      <c r="BG557" s="1"/>
      <c r="BH557" s="1"/>
      <c r="BI557" s="183"/>
      <c r="BJ557" s="183"/>
      <c r="BK557" s="183"/>
      <c r="BL557" s="183"/>
      <c r="BM557" s="183"/>
      <c r="BN557" s="183"/>
      <c r="BO557" s="183"/>
      <c r="BP557" s="183"/>
    </row>
    <row r="558" spans="1:68" x14ac:dyDescent="0.15">
      <c r="F558" s="183"/>
      <c r="G558" s="183"/>
      <c r="H558" s="1"/>
      <c r="J558" s="183"/>
      <c r="K558" s="224"/>
      <c r="P558" s="222"/>
      <c r="Q558" s="222"/>
      <c r="R558" s="222"/>
      <c r="S558" s="23"/>
      <c r="T558" s="1"/>
      <c r="U558" s="1"/>
      <c r="V558" s="1"/>
      <c r="W558" s="1"/>
      <c r="X558" s="13"/>
      <c r="Y558" s="9"/>
      <c r="Z558" s="15"/>
      <c r="AA558" s="129"/>
      <c r="AB558" s="129"/>
      <c r="AC558" s="129"/>
      <c r="AD558" s="126"/>
      <c r="AE558" s="129"/>
      <c r="AF558" s="126"/>
      <c r="AG558" s="129"/>
      <c r="AH558" s="129"/>
      <c r="AL558" s="129"/>
      <c r="AN558" s="129"/>
      <c r="AU558" s="1"/>
      <c r="AV558" s="1"/>
      <c r="AW558" s="1"/>
      <c r="AX558" s="22"/>
      <c r="AY558" s="43"/>
      <c r="AZ558" s="33"/>
      <c r="BB558" s="2"/>
      <c r="BC558" s="33"/>
      <c r="BF558" s="1"/>
      <c r="BG558" s="1"/>
      <c r="BH558" s="1"/>
      <c r="BI558" s="183"/>
      <c r="BJ558" s="183"/>
      <c r="BK558" s="183"/>
      <c r="BL558" s="183"/>
      <c r="BM558" s="183"/>
      <c r="BN558" s="183"/>
      <c r="BO558" s="183"/>
      <c r="BP558" s="183"/>
    </row>
    <row r="559" spans="1:68" x14ac:dyDescent="0.15">
      <c r="F559" s="183"/>
      <c r="G559" s="183"/>
      <c r="H559" s="1"/>
      <c r="J559" s="183"/>
      <c r="K559" s="224"/>
      <c r="P559" s="222"/>
      <c r="Q559" s="222"/>
      <c r="R559" s="222"/>
      <c r="S559" s="23"/>
      <c r="T559" s="1"/>
      <c r="U559" s="1"/>
      <c r="V559" s="1"/>
      <c r="W559" s="1"/>
      <c r="X559" s="13"/>
      <c r="Y559" s="9"/>
      <c r="Z559" s="15"/>
      <c r="AA559" s="129"/>
      <c r="AB559" s="129"/>
      <c r="AC559" s="129"/>
      <c r="AD559" s="126"/>
      <c r="AE559" s="129"/>
      <c r="AF559" s="126"/>
      <c r="AG559" s="129"/>
      <c r="AH559" s="129"/>
      <c r="AL559" s="129"/>
      <c r="AN559" s="129"/>
      <c r="AU559" s="1"/>
      <c r="AV559" s="1"/>
      <c r="AW559" s="1"/>
      <c r="AX559" s="22"/>
      <c r="AY559" s="43"/>
      <c r="AZ559" s="33"/>
      <c r="BB559" s="2"/>
      <c r="BC559" s="33"/>
      <c r="BF559" s="1"/>
      <c r="BG559" s="1"/>
      <c r="BH559" s="1"/>
      <c r="BI559" s="183"/>
      <c r="BJ559" s="183"/>
      <c r="BK559" s="183"/>
      <c r="BL559" s="183"/>
      <c r="BM559" s="183"/>
      <c r="BN559" s="183"/>
      <c r="BO559" s="183"/>
      <c r="BP559" s="183"/>
    </row>
    <row r="560" spans="1:68" x14ac:dyDescent="0.15">
      <c r="F560" s="183"/>
      <c r="G560" s="183"/>
      <c r="H560" s="1"/>
      <c r="J560" s="183"/>
      <c r="K560" s="224"/>
      <c r="P560" s="222"/>
      <c r="Q560" s="222"/>
      <c r="R560" s="222"/>
      <c r="S560" s="23"/>
      <c r="T560" s="1"/>
      <c r="U560" s="1"/>
      <c r="V560" s="1"/>
      <c r="W560" s="1"/>
      <c r="X560" s="13"/>
      <c r="Y560" s="9"/>
      <c r="Z560" s="15"/>
      <c r="AA560" s="129"/>
      <c r="AB560" s="129"/>
      <c r="AC560" s="129"/>
      <c r="AD560" s="126"/>
      <c r="AE560" s="129"/>
      <c r="AF560" s="126"/>
      <c r="AG560" s="129"/>
      <c r="AH560" s="129"/>
      <c r="AL560" s="129"/>
      <c r="AN560" s="129"/>
      <c r="AU560" s="1"/>
      <c r="AV560" s="1"/>
      <c r="AW560" s="1"/>
      <c r="AX560" s="22"/>
      <c r="AY560" s="43"/>
      <c r="AZ560" s="33"/>
      <c r="BB560" s="2"/>
      <c r="BC560" s="33"/>
      <c r="BF560" s="1"/>
      <c r="BG560" s="1"/>
      <c r="BH560" s="1"/>
      <c r="BI560" s="183"/>
      <c r="BJ560" s="183"/>
      <c r="BK560" s="183"/>
      <c r="BL560" s="183"/>
      <c r="BM560" s="183"/>
      <c r="BN560" s="183"/>
      <c r="BO560" s="183"/>
      <c r="BP560" s="183"/>
    </row>
    <row r="561" spans="6:68" x14ac:dyDescent="0.15">
      <c r="F561" s="183"/>
      <c r="G561" s="183"/>
      <c r="H561" s="1"/>
      <c r="J561" s="183"/>
      <c r="K561" s="224"/>
      <c r="P561" s="222"/>
      <c r="Q561" s="222"/>
      <c r="R561" s="222"/>
      <c r="S561" s="23"/>
      <c r="T561" s="1"/>
      <c r="U561" s="1"/>
      <c r="V561" s="1"/>
      <c r="W561" s="1"/>
      <c r="X561" s="13"/>
      <c r="Y561" s="9"/>
      <c r="Z561" s="15"/>
      <c r="AA561" s="129"/>
      <c r="AB561" s="129"/>
      <c r="AC561" s="129"/>
      <c r="AD561" s="126"/>
      <c r="AE561" s="129"/>
      <c r="AF561" s="126"/>
      <c r="AG561" s="129"/>
      <c r="AH561" s="129"/>
      <c r="AL561" s="129"/>
      <c r="AN561" s="129"/>
      <c r="AU561" s="1"/>
      <c r="AV561" s="1"/>
      <c r="AW561" s="1"/>
      <c r="AX561" s="22"/>
      <c r="AY561" s="43"/>
      <c r="AZ561" s="33"/>
      <c r="BB561" s="2"/>
      <c r="BC561" s="33"/>
      <c r="BF561" s="1"/>
      <c r="BG561" s="1"/>
      <c r="BH561" s="1"/>
      <c r="BI561" s="183"/>
      <c r="BJ561" s="183"/>
      <c r="BK561" s="183"/>
      <c r="BL561" s="183"/>
      <c r="BM561" s="183"/>
      <c r="BN561" s="183"/>
      <c r="BO561" s="183"/>
      <c r="BP561" s="183"/>
    </row>
    <row r="562" spans="6:68" x14ac:dyDescent="0.15">
      <c r="F562" s="183"/>
      <c r="G562" s="183"/>
      <c r="H562" s="1"/>
      <c r="J562" s="183"/>
      <c r="K562" s="224"/>
      <c r="P562" s="222"/>
      <c r="Q562" s="222"/>
      <c r="R562" s="222"/>
      <c r="S562" s="23"/>
      <c r="T562" s="1"/>
      <c r="U562" s="1"/>
      <c r="V562" s="1"/>
      <c r="W562" s="1"/>
      <c r="X562" s="13"/>
      <c r="Y562" s="9"/>
      <c r="Z562" s="15"/>
      <c r="AA562" s="129"/>
      <c r="AB562" s="129"/>
      <c r="AC562" s="129"/>
      <c r="AD562" s="126"/>
      <c r="AE562" s="129"/>
      <c r="AF562" s="126"/>
      <c r="AG562" s="129"/>
      <c r="AH562" s="129"/>
      <c r="AL562" s="129"/>
      <c r="AN562" s="129"/>
      <c r="AU562" s="1"/>
      <c r="AV562" s="1"/>
      <c r="AW562" s="1"/>
      <c r="AX562" s="22"/>
      <c r="AY562" s="43"/>
      <c r="AZ562" s="33"/>
      <c r="BB562" s="2"/>
      <c r="BC562" s="33"/>
      <c r="BF562" s="1"/>
      <c r="BG562" s="1"/>
      <c r="BH562" s="1"/>
      <c r="BI562" s="183"/>
      <c r="BJ562" s="183"/>
      <c r="BK562" s="183"/>
      <c r="BL562" s="183"/>
      <c r="BM562" s="183"/>
      <c r="BN562" s="183"/>
      <c r="BO562" s="183"/>
      <c r="BP562" s="183"/>
    </row>
    <row r="563" spans="6:68" x14ac:dyDescent="0.15">
      <c r="F563" s="183"/>
      <c r="G563" s="183"/>
      <c r="H563" s="1"/>
      <c r="J563" s="183"/>
      <c r="K563" s="224"/>
      <c r="P563" s="222"/>
      <c r="Q563" s="222"/>
      <c r="R563" s="222"/>
      <c r="S563" s="23"/>
      <c r="T563" s="1"/>
      <c r="U563" s="1"/>
      <c r="V563" s="1"/>
      <c r="W563" s="1"/>
      <c r="X563" s="13"/>
      <c r="Y563" s="9"/>
      <c r="Z563" s="15"/>
      <c r="AA563" s="129"/>
      <c r="AB563" s="129"/>
      <c r="AC563" s="129"/>
      <c r="AD563" s="126"/>
      <c r="AE563" s="129"/>
      <c r="AF563" s="126"/>
      <c r="AG563" s="129"/>
      <c r="AH563" s="129"/>
      <c r="AL563" s="129"/>
      <c r="AN563" s="129"/>
      <c r="AU563" s="1"/>
      <c r="AV563" s="1"/>
      <c r="AW563" s="1"/>
      <c r="AX563" s="22"/>
      <c r="AY563" s="43"/>
      <c r="AZ563" s="33"/>
      <c r="BB563" s="2"/>
      <c r="BC563" s="33"/>
      <c r="BF563" s="1"/>
      <c r="BG563" s="1"/>
      <c r="BH563" s="1"/>
      <c r="BI563" s="183"/>
      <c r="BJ563" s="183"/>
      <c r="BK563" s="183"/>
      <c r="BL563" s="183"/>
      <c r="BM563" s="183"/>
      <c r="BN563" s="183"/>
      <c r="BO563" s="183"/>
      <c r="BP563" s="183"/>
    </row>
    <row r="564" spans="6:68" x14ac:dyDescent="0.15">
      <c r="F564" s="183"/>
      <c r="G564" s="183"/>
      <c r="H564" s="1"/>
      <c r="J564" s="183"/>
      <c r="K564" s="224"/>
      <c r="P564" s="222"/>
      <c r="Q564" s="222"/>
      <c r="R564" s="222"/>
      <c r="S564" s="23"/>
      <c r="T564" s="1"/>
      <c r="U564" s="1"/>
      <c r="V564" s="1"/>
      <c r="W564" s="1"/>
      <c r="X564" s="13"/>
      <c r="Y564" s="9"/>
      <c r="Z564" s="15"/>
      <c r="AA564" s="129"/>
      <c r="AB564" s="129"/>
      <c r="AC564" s="129"/>
      <c r="AD564" s="126"/>
      <c r="AE564" s="129"/>
      <c r="AF564" s="126"/>
      <c r="AG564" s="129"/>
      <c r="AH564" s="129"/>
      <c r="AL564" s="129"/>
      <c r="AN564" s="129"/>
      <c r="AU564" s="1"/>
      <c r="AV564" s="1"/>
      <c r="AW564" s="1"/>
      <c r="AX564" s="22"/>
      <c r="AY564" s="43"/>
      <c r="AZ564" s="33"/>
      <c r="BB564" s="2"/>
      <c r="BC564" s="33"/>
      <c r="BF564" s="1"/>
      <c r="BG564" s="1"/>
      <c r="BH564" s="1"/>
      <c r="BI564" s="183"/>
      <c r="BJ564" s="183"/>
      <c r="BK564" s="183"/>
      <c r="BL564" s="183"/>
      <c r="BM564" s="183"/>
      <c r="BN564" s="183"/>
      <c r="BO564" s="183"/>
      <c r="BP564" s="183"/>
    </row>
    <row r="565" spans="6:68" x14ac:dyDescent="0.15">
      <c r="F565" s="183"/>
      <c r="G565" s="183"/>
      <c r="H565" s="1"/>
      <c r="J565" s="183"/>
      <c r="K565" s="224"/>
      <c r="P565" s="222"/>
      <c r="Q565" s="222"/>
      <c r="R565" s="222"/>
      <c r="S565" s="23"/>
      <c r="T565" s="1"/>
      <c r="U565" s="1"/>
      <c r="V565" s="1"/>
      <c r="W565" s="1"/>
      <c r="X565" s="13"/>
      <c r="Y565" s="9"/>
      <c r="Z565" s="15"/>
      <c r="AA565" s="129"/>
      <c r="AB565" s="129"/>
      <c r="AC565" s="129"/>
      <c r="AD565" s="126"/>
      <c r="AE565" s="129"/>
      <c r="AF565" s="126"/>
      <c r="AG565" s="129"/>
      <c r="AH565" s="129"/>
      <c r="AL565" s="129"/>
      <c r="AN565" s="129"/>
      <c r="AU565" s="1"/>
      <c r="AV565" s="1"/>
      <c r="AW565" s="1"/>
      <c r="AX565" s="22"/>
      <c r="AY565" s="43"/>
      <c r="AZ565" s="33"/>
      <c r="BB565" s="2"/>
      <c r="BC565" s="33"/>
      <c r="BF565" s="1"/>
      <c r="BG565" s="1"/>
      <c r="BH565" s="1"/>
      <c r="BI565" s="183"/>
      <c r="BJ565" s="183"/>
      <c r="BK565" s="183"/>
      <c r="BL565" s="183"/>
      <c r="BM565" s="183"/>
      <c r="BN565" s="183"/>
      <c r="BO565" s="183"/>
      <c r="BP565" s="183"/>
    </row>
    <row r="566" spans="6:68" x14ac:dyDescent="0.15">
      <c r="G566" s="183"/>
      <c r="H566" s="183"/>
      <c r="J566" s="183"/>
      <c r="L566" s="1"/>
      <c r="O566" s="224"/>
      <c r="P566" s="183"/>
      <c r="S566" s="183"/>
      <c r="T566" s="222"/>
      <c r="U566" s="222"/>
      <c r="V566" s="222"/>
      <c r="W566" s="23"/>
      <c r="X566" s="1"/>
      <c r="Y566" s="1"/>
      <c r="Z566" s="1"/>
      <c r="AA566" s="1"/>
      <c r="AB566" s="13"/>
      <c r="AC566" s="9"/>
      <c r="AD566" s="15"/>
      <c r="AE566" s="129"/>
      <c r="AF566" s="129"/>
      <c r="AG566" s="129"/>
      <c r="AH566" s="126"/>
      <c r="AJ566" s="126"/>
      <c r="AL566" s="129"/>
      <c r="AN566" s="129"/>
      <c r="AY566" s="1"/>
      <c r="AZ566" s="1"/>
      <c r="BA566" s="1"/>
      <c r="BB566" s="22"/>
      <c r="BC566" s="43"/>
      <c r="BD566" s="33"/>
      <c r="BE566" s="129"/>
      <c r="BF566" s="2"/>
      <c r="BG566" s="33"/>
      <c r="BH566" s="1"/>
      <c r="BI566" s="1"/>
      <c r="BJ566" s="1"/>
      <c r="BK566" s="1"/>
      <c r="BM566" s="183"/>
      <c r="BN566" s="183"/>
      <c r="BO566" s="183"/>
      <c r="BP566" s="183"/>
    </row>
    <row r="567" spans="6:68" x14ac:dyDescent="0.15">
      <c r="G567" s="183"/>
      <c r="H567" s="183"/>
      <c r="J567" s="183"/>
      <c r="L567" s="1"/>
      <c r="O567" s="224"/>
      <c r="P567" s="183"/>
      <c r="S567" s="183"/>
      <c r="T567" s="222"/>
      <c r="U567" s="222"/>
      <c r="V567" s="222"/>
      <c r="W567" s="23"/>
      <c r="X567" s="1"/>
      <c r="Y567" s="1"/>
      <c r="Z567" s="1"/>
      <c r="AA567" s="1"/>
      <c r="AB567" s="13"/>
      <c r="AC567" s="9"/>
      <c r="AD567" s="15"/>
      <c r="AE567" s="129"/>
      <c r="AF567" s="129"/>
      <c r="AG567" s="129"/>
      <c r="AH567" s="126"/>
      <c r="AJ567" s="126"/>
      <c r="AL567" s="129"/>
      <c r="AN567" s="129"/>
      <c r="AY567" s="1"/>
      <c r="AZ567" s="1"/>
      <c r="BA567" s="1"/>
      <c r="BB567" s="22"/>
      <c r="BC567" s="43"/>
      <c r="BD567" s="33"/>
      <c r="BE567" s="129"/>
      <c r="BF567" s="2"/>
      <c r="BG567" s="33"/>
      <c r="BH567" s="1"/>
      <c r="BI567" s="1"/>
      <c r="BJ567" s="1"/>
      <c r="BK567" s="1"/>
      <c r="BM567" s="183"/>
      <c r="BN567" s="183"/>
      <c r="BO567" s="183"/>
      <c r="BP567" s="183"/>
    </row>
    <row r="568" spans="6:68" x14ac:dyDescent="0.15">
      <c r="F568" s="183"/>
      <c r="G568" s="183"/>
    </row>
    <row r="569" spans="6:68" x14ac:dyDescent="0.15">
      <c r="F569" s="183"/>
      <c r="G569" s="183"/>
    </row>
    <row r="570" spans="6:68" x14ac:dyDescent="0.15">
      <c r="F570" s="183"/>
      <c r="G570" s="183"/>
      <c r="AB570" s="446"/>
      <c r="AD570" s="446"/>
    </row>
    <row r="571" spans="6:68" x14ac:dyDescent="0.15">
      <c r="F571" s="183"/>
      <c r="G571" s="183"/>
      <c r="AB571" s="446"/>
      <c r="AD571" s="446"/>
    </row>
    <row r="572" spans="6:68" x14ac:dyDescent="0.15">
      <c r="F572" s="183"/>
      <c r="G572" s="183"/>
      <c r="AB572" s="446"/>
      <c r="AD572" s="446"/>
    </row>
    <row r="573" spans="6:68" x14ac:dyDescent="0.15">
      <c r="F573" s="183"/>
      <c r="G573" s="183"/>
      <c r="AB573" s="446"/>
      <c r="AD573" s="446"/>
    </row>
    <row r="574" spans="6:68" x14ac:dyDescent="0.15">
      <c r="F574" s="183"/>
      <c r="G574" s="183"/>
      <c r="AB574" s="446"/>
      <c r="AD574" s="446"/>
    </row>
    <row r="575" spans="6:68" x14ac:dyDescent="0.15">
      <c r="F575" s="183"/>
      <c r="G575" s="183"/>
      <c r="AB575" s="446"/>
      <c r="AD575" s="446"/>
    </row>
    <row r="576" spans="6:68" x14ac:dyDescent="0.15">
      <c r="F576" s="183"/>
      <c r="G576" s="183"/>
      <c r="AB576" s="446"/>
      <c r="AD576" s="446"/>
    </row>
    <row r="577" spans="6:30" x14ac:dyDescent="0.15">
      <c r="F577" s="183"/>
      <c r="G577" s="183"/>
      <c r="AB577" s="446"/>
      <c r="AD577" s="446"/>
    </row>
    <row r="578" spans="6:30" x14ac:dyDescent="0.15">
      <c r="F578" s="183"/>
      <c r="G578" s="183"/>
      <c r="AB578" s="446"/>
      <c r="AD578" s="446"/>
    </row>
    <row r="579" spans="6:30" x14ac:dyDescent="0.15">
      <c r="AB579" s="446"/>
      <c r="AD579" s="446"/>
    </row>
    <row r="580" spans="6:30" x14ac:dyDescent="0.15">
      <c r="AB580" s="446"/>
      <c r="AD580" s="446"/>
    </row>
    <row r="581" spans="6:30" x14ac:dyDescent="0.15">
      <c r="AB581" s="446"/>
      <c r="AD581" s="446"/>
    </row>
    <row r="582" spans="6:30" x14ac:dyDescent="0.15">
      <c r="AB582" s="446"/>
      <c r="AD582" s="446"/>
    </row>
    <row r="583" spans="6:30" x14ac:dyDescent="0.15">
      <c r="AB583" s="446"/>
      <c r="AD583" s="446"/>
    </row>
    <row r="584" spans="6:30" x14ac:dyDescent="0.15">
      <c r="AB584" s="446"/>
      <c r="AD584" s="446"/>
    </row>
    <row r="585" spans="6:30" x14ac:dyDescent="0.15">
      <c r="AB585" s="446"/>
      <c r="AD585" s="446"/>
    </row>
    <row r="586" spans="6:30" x14ac:dyDescent="0.15">
      <c r="AB586" s="446"/>
      <c r="AD586" s="446"/>
    </row>
    <row r="587" spans="6:30" x14ac:dyDescent="0.15">
      <c r="AB587" s="446"/>
      <c r="AD587" s="446"/>
    </row>
    <row r="588" spans="6:30" x14ac:dyDescent="0.15">
      <c r="AB588" s="446"/>
      <c r="AD588" s="446"/>
    </row>
    <row r="589" spans="6:30" x14ac:dyDescent="0.15">
      <c r="AB589" s="446"/>
      <c r="AD589" s="446"/>
    </row>
    <row r="590" spans="6:30" x14ac:dyDescent="0.15">
      <c r="AB590" s="446"/>
      <c r="AD590" s="446"/>
    </row>
    <row r="591" spans="6:30" x14ac:dyDescent="0.15">
      <c r="AB591" s="446"/>
      <c r="AD591" s="446"/>
    </row>
    <row r="592" spans="6:30" x14ac:dyDescent="0.15">
      <c r="AB592" s="446"/>
      <c r="AD592" s="446"/>
    </row>
    <row r="593" spans="28:66" x14ac:dyDescent="0.15">
      <c r="AB593" s="446"/>
      <c r="AD593" s="446"/>
    </row>
    <row r="594" spans="28:66" x14ac:dyDescent="0.15">
      <c r="AB594" s="446"/>
      <c r="AD594" s="446"/>
      <c r="BM594" s="446"/>
      <c r="BN594" s="446"/>
    </row>
    <row r="595" spans="28:66" x14ac:dyDescent="0.15">
      <c r="AB595" s="446"/>
      <c r="AD595" s="446"/>
      <c r="BM595" s="446"/>
      <c r="BN595" s="446"/>
    </row>
    <row r="596" spans="28:66" x14ac:dyDescent="0.15">
      <c r="AB596" s="446"/>
      <c r="AD596" s="446"/>
      <c r="BM596" s="446"/>
      <c r="BN596" s="446"/>
    </row>
    <row r="597" spans="28:66" x14ac:dyDescent="0.15">
      <c r="AB597" s="446"/>
      <c r="AD597" s="446"/>
      <c r="BM597" s="446"/>
      <c r="BN597" s="446"/>
    </row>
    <row r="598" spans="28:66" x14ac:dyDescent="0.15">
      <c r="AB598" s="446"/>
      <c r="AD598" s="446"/>
      <c r="BM598" s="446"/>
      <c r="BN598" s="446"/>
    </row>
    <row r="599" spans="28:66" x14ac:dyDescent="0.15">
      <c r="AB599" s="446"/>
      <c r="AD599" s="446"/>
      <c r="BM599" s="446"/>
      <c r="BN599" s="446"/>
    </row>
    <row r="600" spans="28:66" x14ac:dyDescent="0.15">
      <c r="AB600" s="446"/>
      <c r="AD600" s="446"/>
      <c r="BM600" s="446"/>
      <c r="BN600" s="446"/>
    </row>
    <row r="601" spans="28:66" x14ac:dyDescent="0.15">
      <c r="AB601" s="446"/>
      <c r="AD601" s="446"/>
      <c r="BM601" s="446"/>
      <c r="BN601" s="446"/>
    </row>
    <row r="602" spans="28:66" x14ac:dyDescent="0.15">
      <c r="AB602" s="446"/>
      <c r="AD602" s="446"/>
      <c r="BM602" s="446"/>
      <c r="BN602" s="446"/>
    </row>
    <row r="603" spans="28:66" x14ac:dyDescent="0.15">
      <c r="AB603" s="446"/>
      <c r="AD603" s="446"/>
      <c r="BM603" s="446"/>
      <c r="BN603" s="446"/>
    </row>
    <row r="604" spans="28:66" x14ac:dyDescent="0.15">
      <c r="AB604" s="446"/>
      <c r="AD604" s="446"/>
      <c r="BM604" s="446"/>
      <c r="BN604" s="446"/>
    </row>
    <row r="605" spans="28:66" x14ac:dyDescent="0.15">
      <c r="AB605" s="446"/>
      <c r="AD605" s="446"/>
      <c r="BM605" s="446"/>
      <c r="BN605" s="446"/>
    </row>
    <row r="606" spans="28:66" x14ac:dyDescent="0.15">
      <c r="AB606" s="446"/>
      <c r="AD606" s="446"/>
      <c r="BM606" s="446"/>
      <c r="BN606" s="446"/>
    </row>
    <row r="607" spans="28:66" x14ac:dyDescent="0.15">
      <c r="AB607" s="446"/>
      <c r="AD607" s="446"/>
      <c r="BM607" s="446"/>
      <c r="BN607" s="446"/>
    </row>
    <row r="608" spans="28:66" x14ac:dyDescent="0.15">
      <c r="AB608" s="446"/>
      <c r="AD608" s="446"/>
      <c r="BM608" s="446"/>
      <c r="BN608" s="446"/>
    </row>
    <row r="609" spans="28:66" x14ac:dyDescent="0.15">
      <c r="AB609" s="446"/>
      <c r="AD609" s="446"/>
      <c r="BM609" s="446"/>
      <c r="BN609" s="446"/>
    </row>
    <row r="610" spans="28:66" x14ac:dyDescent="0.15">
      <c r="AB610" s="446"/>
      <c r="AD610" s="446"/>
      <c r="BM610" s="446"/>
      <c r="BN610" s="446"/>
    </row>
    <row r="611" spans="28:66" x14ac:dyDescent="0.15">
      <c r="AB611" s="446"/>
      <c r="AD611" s="446"/>
      <c r="BM611" s="446"/>
      <c r="BN611" s="446"/>
    </row>
    <row r="612" spans="28:66" x14ac:dyDescent="0.15">
      <c r="AB612" s="446"/>
      <c r="AD612" s="446"/>
      <c r="BM612" s="446"/>
      <c r="BN612" s="446"/>
    </row>
    <row r="613" spans="28:66" x14ac:dyDescent="0.15">
      <c r="AB613" s="446"/>
      <c r="AD613" s="446"/>
      <c r="BM613" s="446"/>
      <c r="BN613" s="446"/>
    </row>
    <row r="614" spans="28:66" x14ac:dyDescent="0.15">
      <c r="AB614" s="446"/>
      <c r="AD614" s="446"/>
      <c r="BM614" s="446"/>
      <c r="BN614" s="446"/>
    </row>
    <row r="615" spans="28:66" x14ac:dyDescent="0.15">
      <c r="AB615" s="446"/>
      <c r="AD615" s="446"/>
      <c r="BM615" s="446"/>
      <c r="BN615" s="446"/>
    </row>
    <row r="616" spans="28:66" x14ac:dyDescent="0.15">
      <c r="AB616" s="446"/>
      <c r="AD616" s="446"/>
      <c r="BM616" s="446"/>
      <c r="BN616" s="446"/>
    </row>
    <row r="617" spans="28:66" x14ac:dyDescent="0.15">
      <c r="AB617" s="446"/>
      <c r="AD617" s="446"/>
      <c r="BM617" s="446"/>
      <c r="BN617" s="446"/>
    </row>
    <row r="618" spans="28:66" x14ac:dyDescent="0.15">
      <c r="AB618" s="446"/>
      <c r="AD618" s="446"/>
      <c r="BM618" s="446"/>
      <c r="BN618" s="446"/>
    </row>
    <row r="619" spans="28:66" x14ac:dyDescent="0.15">
      <c r="AB619" s="446"/>
      <c r="AD619" s="446"/>
      <c r="BM619" s="446"/>
      <c r="BN619" s="446"/>
    </row>
    <row r="620" spans="28:66" x14ac:dyDescent="0.15">
      <c r="AB620" s="446"/>
      <c r="AD620" s="446"/>
      <c r="BM620" s="446"/>
      <c r="BN620" s="446"/>
    </row>
    <row r="621" spans="28:66" x14ac:dyDescent="0.15">
      <c r="AB621" s="446"/>
      <c r="AD621" s="446"/>
      <c r="BM621" s="446"/>
      <c r="BN621" s="446"/>
    </row>
    <row r="622" spans="28:66" x14ac:dyDescent="0.15">
      <c r="AB622" s="446"/>
      <c r="AD622" s="446"/>
      <c r="BM622" s="446"/>
      <c r="BN622" s="446"/>
    </row>
    <row r="623" spans="28:66" x14ac:dyDescent="0.15">
      <c r="AB623" s="446"/>
      <c r="AD623" s="446"/>
      <c r="BM623" s="446"/>
      <c r="BN623" s="446"/>
    </row>
    <row r="624" spans="28:66" x14ac:dyDescent="0.15">
      <c r="AB624" s="446"/>
      <c r="AD624" s="446"/>
      <c r="BM624" s="446"/>
      <c r="BN624" s="446"/>
    </row>
    <row r="625" spans="28:66" x14ac:dyDescent="0.15">
      <c r="AB625" s="446"/>
      <c r="AD625" s="446"/>
      <c r="BM625" s="446"/>
      <c r="BN625" s="446"/>
    </row>
    <row r="626" spans="28:66" x14ac:dyDescent="0.15">
      <c r="AB626" s="446"/>
      <c r="AD626" s="446"/>
      <c r="BM626" s="446"/>
      <c r="BN626" s="446"/>
    </row>
    <row r="627" spans="28:66" x14ac:dyDescent="0.15">
      <c r="AB627" s="446"/>
      <c r="AD627" s="446"/>
      <c r="BM627" s="446"/>
      <c r="BN627" s="446"/>
    </row>
    <row r="628" spans="28:66" x14ac:dyDescent="0.15">
      <c r="AB628" s="446"/>
      <c r="AD628" s="446"/>
      <c r="BM628" s="446"/>
      <c r="BN628" s="446"/>
    </row>
    <row r="629" spans="28:66" x14ac:dyDescent="0.15">
      <c r="AB629" s="446"/>
      <c r="AD629" s="446"/>
      <c r="BM629" s="446"/>
      <c r="BN629" s="446"/>
    </row>
    <row r="630" spans="28:66" x14ac:dyDescent="0.15">
      <c r="AB630" s="446"/>
      <c r="AD630" s="446"/>
      <c r="BM630" s="446"/>
      <c r="BN630" s="446"/>
    </row>
    <row r="631" spans="28:66" x14ac:dyDescent="0.15">
      <c r="AB631" s="446"/>
      <c r="AD631" s="446"/>
      <c r="BM631" s="446"/>
      <c r="BN631" s="446"/>
    </row>
    <row r="632" spans="28:66" x14ac:dyDescent="0.15">
      <c r="AB632" s="446"/>
      <c r="AD632" s="446"/>
      <c r="BM632" s="446"/>
      <c r="BN632" s="446"/>
    </row>
    <row r="633" spans="28:66" x14ac:dyDescent="0.15">
      <c r="AB633" s="446"/>
      <c r="AD633" s="446"/>
      <c r="BM633" s="446"/>
      <c r="BN633" s="446"/>
    </row>
    <row r="634" spans="28:66" x14ac:dyDescent="0.15">
      <c r="AB634" s="446"/>
      <c r="AD634" s="446"/>
      <c r="BM634" s="446"/>
      <c r="BN634" s="446"/>
    </row>
    <row r="635" spans="28:66" x14ac:dyDescent="0.15">
      <c r="AB635" s="446"/>
      <c r="AD635" s="446"/>
      <c r="BM635" s="446"/>
      <c r="BN635" s="446"/>
    </row>
    <row r="636" spans="28:66" x14ac:dyDescent="0.15">
      <c r="AB636" s="446"/>
      <c r="AD636" s="446"/>
      <c r="BM636" s="446"/>
      <c r="BN636" s="446"/>
    </row>
    <row r="637" spans="28:66" x14ac:dyDescent="0.15">
      <c r="AB637" s="446"/>
      <c r="AD637" s="446"/>
      <c r="BM637" s="446"/>
      <c r="BN637" s="446"/>
    </row>
    <row r="638" spans="28:66" x14ac:dyDescent="0.15">
      <c r="AB638" s="446"/>
      <c r="AD638" s="446"/>
      <c r="BM638" s="446"/>
      <c r="BN638" s="446"/>
    </row>
    <row r="639" spans="28:66" x14ac:dyDescent="0.15">
      <c r="AB639" s="446"/>
      <c r="AD639" s="446"/>
      <c r="BM639" s="446"/>
      <c r="BN639" s="446"/>
    </row>
    <row r="640" spans="28:66" x14ac:dyDescent="0.15">
      <c r="AB640" s="446"/>
      <c r="AD640" s="446"/>
      <c r="BM640" s="446"/>
      <c r="BN640" s="446"/>
    </row>
    <row r="641" spans="28:66" x14ac:dyDescent="0.15">
      <c r="AB641" s="446"/>
      <c r="AD641" s="446"/>
      <c r="BM641" s="446"/>
      <c r="BN641" s="446"/>
    </row>
    <row r="642" spans="28:66" x14ac:dyDescent="0.15">
      <c r="AB642" s="446"/>
      <c r="AD642" s="446"/>
      <c r="BM642" s="446"/>
      <c r="BN642" s="446"/>
    </row>
    <row r="643" spans="28:66" x14ac:dyDescent="0.15">
      <c r="AB643" s="446"/>
      <c r="AD643" s="446"/>
      <c r="BM643" s="446"/>
      <c r="BN643" s="446"/>
    </row>
    <row r="644" spans="28:66" x14ac:dyDescent="0.15">
      <c r="AB644" s="446"/>
      <c r="AD644" s="446"/>
      <c r="BM644" s="446"/>
      <c r="BN644" s="446"/>
    </row>
    <row r="645" spans="28:66" x14ac:dyDescent="0.15">
      <c r="AB645" s="446"/>
      <c r="AD645" s="446"/>
      <c r="BM645" s="446"/>
      <c r="BN645" s="446"/>
    </row>
    <row r="646" spans="28:66" x14ac:dyDescent="0.15">
      <c r="AB646" s="446"/>
      <c r="AD646" s="446"/>
      <c r="BM646" s="446"/>
      <c r="BN646" s="446"/>
    </row>
    <row r="647" spans="28:66" x14ac:dyDescent="0.15">
      <c r="AB647" s="446"/>
      <c r="AD647" s="446"/>
      <c r="BM647" s="446"/>
      <c r="BN647" s="446"/>
    </row>
    <row r="648" spans="28:66" x14ac:dyDescent="0.15">
      <c r="AB648" s="446"/>
      <c r="AD648" s="446"/>
      <c r="BM648" s="446"/>
      <c r="BN648" s="446"/>
    </row>
    <row r="649" spans="28:66" x14ac:dyDescent="0.15">
      <c r="AB649" s="446"/>
      <c r="AD649" s="446"/>
      <c r="BM649" s="446"/>
      <c r="BN649" s="446"/>
    </row>
    <row r="650" spans="28:66" x14ac:dyDescent="0.15">
      <c r="AB650" s="446"/>
      <c r="AD650" s="446"/>
      <c r="BM650" s="446"/>
      <c r="BN650" s="446"/>
    </row>
    <row r="651" spans="28:66" x14ac:dyDescent="0.15">
      <c r="AB651" s="446"/>
      <c r="AD651" s="446"/>
      <c r="BM651" s="446"/>
      <c r="BN651" s="446"/>
    </row>
    <row r="652" spans="28:66" x14ac:dyDescent="0.15">
      <c r="AB652" s="446"/>
      <c r="AD652" s="446"/>
      <c r="BM652" s="446"/>
      <c r="BN652" s="446"/>
    </row>
    <row r="653" spans="28:66" x14ac:dyDescent="0.15">
      <c r="AB653" s="446"/>
      <c r="AD653" s="446"/>
      <c r="BM653" s="446"/>
      <c r="BN653" s="446"/>
    </row>
    <row r="654" spans="28:66" x14ac:dyDescent="0.15">
      <c r="AB654" s="446"/>
      <c r="AD654" s="446"/>
      <c r="BM654" s="446"/>
      <c r="BN654" s="446"/>
    </row>
    <row r="655" spans="28:66" x14ac:dyDescent="0.15">
      <c r="AB655" s="446"/>
      <c r="AD655" s="446"/>
      <c r="BM655" s="446"/>
      <c r="BN655" s="446"/>
    </row>
    <row r="656" spans="28:66" x14ac:dyDescent="0.15">
      <c r="AB656" s="446"/>
      <c r="AD656" s="446"/>
      <c r="BM656" s="446"/>
      <c r="BN656" s="446"/>
    </row>
    <row r="657" spans="28:66" x14ac:dyDescent="0.15">
      <c r="AB657" s="446"/>
      <c r="AD657" s="446"/>
      <c r="BM657" s="446"/>
      <c r="BN657" s="446"/>
    </row>
    <row r="658" spans="28:66" x14ac:dyDescent="0.15">
      <c r="AB658" s="446"/>
      <c r="AD658" s="446"/>
      <c r="BM658" s="446"/>
      <c r="BN658" s="446"/>
    </row>
    <row r="659" spans="28:66" x14ac:dyDescent="0.15">
      <c r="AB659" s="446"/>
      <c r="AD659" s="446"/>
      <c r="BM659" s="446"/>
      <c r="BN659" s="446"/>
    </row>
    <row r="660" spans="28:66" x14ac:dyDescent="0.15">
      <c r="AB660" s="446"/>
      <c r="AD660" s="446"/>
      <c r="BM660" s="446"/>
      <c r="BN660" s="446"/>
    </row>
    <row r="661" spans="28:66" x14ac:dyDescent="0.15">
      <c r="AB661" s="446"/>
      <c r="AD661" s="446"/>
      <c r="BM661" s="446"/>
      <c r="BN661" s="446"/>
    </row>
    <row r="662" spans="28:66" x14ac:dyDescent="0.15">
      <c r="AB662" s="446"/>
      <c r="AD662" s="446"/>
      <c r="BM662" s="446"/>
      <c r="BN662" s="446"/>
    </row>
    <row r="663" spans="28:66" x14ac:dyDescent="0.15">
      <c r="AB663" s="446"/>
      <c r="AD663" s="446"/>
      <c r="BM663" s="446"/>
      <c r="BN663" s="446"/>
    </row>
    <row r="664" spans="28:66" x14ac:dyDescent="0.15">
      <c r="AB664" s="446"/>
      <c r="AD664" s="446"/>
      <c r="BM664" s="446"/>
      <c r="BN664" s="446"/>
    </row>
    <row r="665" spans="28:66" x14ac:dyDescent="0.15">
      <c r="AB665" s="446"/>
      <c r="AD665" s="446"/>
      <c r="BM665" s="446"/>
      <c r="BN665" s="446"/>
    </row>
    <row r="669" spans="28:66" x14ac:dyDescent="0.15">
      <c r="AB669" s="446"/>
      <c r="AD669" s="446"/>
    </row>
    <row r="670" spans="28:66" x14ac:dyDescent="0.15">
      <c r="AB670" s="446"/>
      <c r="AD670" s="446"/>
    </row>
    <row r="671" spans="28:66" x14ac:dyDescent="0.15">
      <c r="AB671" s="446"/>
      <c r="AD671" s="446"/>
    </row>
    <row r="672" spans="28:66" x14ac:dyDescent="0.15">
      <c r="AB672" s="446"/>
      <c r="AD672" s="446"/>
    </row>
    <row r="673" spans="28:30" x14ac:dyDescent="0.15">
      <c r="AB673" s="446"/>
      <c r="AD673" s="446"/>
    </row>
    <row r="674" spans="28:30" x14ac:dyDescent="0.15">
      <c r="AB674" s="446"/>
      <c r="AD674" s="446"/>
    </row>
    <row r="675" spans="28:30" x14ac:dyDescent="0.15">
      <c r="AB675" s="446"/>
      <c r="AD675" s="446"/>
    </row>
    <row r="676" spans="28:30" x14ac:dyDescent="0.15">
      <c r="AB676" s="446"/>
      <c r="AD676" s="446"/>
    </row>
    <row r="677" spans="28:30" x14ac:dyDescent="0.15">
      <c r="AB677" s="446"/>
      <c r="AD677" s="446"/>
    </row>
    <row r="678" spans="28:30" x14ac:dyDescent="0.15">
      <c r="AB678" s="446"/>
      <c r="AD678" s="446"/>
    </row>
    <row r="679" spans="28:30" x14ac:dyDescent="0.15">
      <c r="AB679" s="446"/>
      <c r="AD679" s="446"/>
    </row>
    <row r="680" spans="28:30" x14ac:dyDescent="0.15">
      <c r="AB680" s="446"/>
      <c r="AD680" s="446"/>
    </row>
    <row r="681" spans="28:30" x14ac:dyDescent="0.15">
      <c r="AB681" s="446"/>
      <c r="AD681" s="446"/>
    </row>
    <row r="682" spans="28:30" x14ac:dyDescent="0.15">
      <c r="AB682" s="446"/>
      <c r="AD682" s="446"/>
    </row>
    <row r="683" spans="28:30" x14ac:dyDescent="0.15">
      <c r="AB683" s="446"/>
      <c r="AD683" s="446"/>
    </row>
    <row r="684" spans="28:30" x14ac:dyDescent="0.15">
      <c r="AB684" s="446"/>
      <c r="AD684" s="446"/>
    </row>
    <row r="685" spans="28:30" x14ac:dyDescent="0.15">
      <c r="AB685" s="446"/>
      <c r="AD685" s="446"/>
    </row>
    <row r="686" spans="28:30" x14ac:dyDescent="0.15">
      <c r="AB686" s="446"/>
      <c r="AD686" s="446"/>
    </row>
    <row r="687" spans="28:30" x14ac:dyDescent="0.15">
      <c r="AB687" s="446"/>
      <c r="AD687" s="446"/>
    </row>
    <row r="688" spans="28:30" x14ac:dyDescent="0.15">
      <c r="AB688" s="446"/>
      <c r="AD688" s="446"/>
    </row>
    <row r="689" spans="28:30" x14ac:dyDescent="0.15">
      <c r="AB689" s="446"/>
      <c r="AD689" s="446"/>
    </row>
    <row r="690" spans="28:30" x14ac:dyDescent="0.15">
      <c r="AB690" s="446"/>
      <c r="AD690" s="446"/>
    </row>
  </sheetData>
  <autoFilter ref="A7:XDT542">
    <filterColumn colId="64" showButton="0"/>
  </autoFilter>
  <mergeCells count="85">
    <mergeCell ref="Z332:Z333"/>
    <mergeCell ref="X332:X333"/>
    <mergeCell ref="W332:W333"/>
    <mergeCell ref="V332:V333"/>
    <mergeCell ref="BH5:BH7"/>
    <mergeCell ref="H5:H7"/>
    <mergeCell ref="AC6:AC7"/>
    <mergeCell ref="AB5:AC5"/>
    <mergeCell ref="AI5:AI7"/>
    <mergeCell ref="A544:D546"/>
    <mergeCell ref="A547:D549"/>
    <mergeCell ref="A550:D552"/>
    <mergeCell ref="AZ5:AZ7"/>
    <mergeCell ref="BA5:BA7"/>
    <mergeCell ref="A332:A333"/>
    <mergeCell ref="B332:B333"/>
    <mergeCell ref="C332:C333"/>
    <mergeCell ref="D332:D333"/>
    <mergeCell ref="H332:H333"/>
    <mergeCell ref="I332:I333"/>
    <mergeCell ref="N332:N333"/>
    <mergeCell ref="O332:O333"/>
    <mergeCell ref="P332:P333"/>
    <mergeCell ref="U332:U333"/>
    <mergeCell ref="Y332:Y333"/>
    <mergeCell ref="AD570:AD593"/>
    <mergeCell ref="AD594:AD617"/>
    <mergeCell ref="AX5:AX7"/>
    <mergeCell ref="BM6:BN7"/>
    <mergeCell ref="BM150"/>
    <mergeCell ref="BN150"/>
    <mergeCell ref="BM184"/>
    <mergeCell ref="BN184"/>
    <mergeCell ref="BM332:BM333"/>
    <mergeCell ref="BN332:BN333"/>
    <mergeCell ref="BJ5:BJ7"/>
    <mergeCell ref="BK5:BK7"/>
    <mergeCell ref="AY5:AY7"/>
    <mergeCell ref="BI5:BI7"/>
    <mergeCell ref="BG5:BG7"/>
    <mergeCell ref="BF5:BF7"/>
    <mergeCell ref="AD618:AD641"/>
    <mergeCell ref="AD642:AD665"/>
    <mergeCell ref="AD669:AD690"/>
    <mergeCell ref="AV5:AV7"/>
    <mergeCell ref="AW5:AW7"/>
    <mergeCell ref="AK5:AK7"/>
    <mergeCell ref="AO5:AO7"/>
    <mergeCell ref="AP5:AP7"/>
    <mergeCell ref="AJ5:AJ7"/>
    <mergeCell ref="AS6:AS7"/>
    <mergeCell ref="AT5:AT7"/>
    <mergeCell ref="AU5:AU7"/>
    <mergeCell ref="AQ5:AQ7"/>
    <mergeCell ref="AR5:AR7"/>
    <mergeCell ref="AD332:AD333"/>
    <mergeCell ref="AE332:AE333"/>
    <mergeCell ref="AB669:AB690"/>
    <mergeCell ref="AB642:AB665"/>
    <mergeCell ref="AB618:AB641"/>
    <mergeCell ref="AB594:AB617"/>
    <mergeCell ref="AM5:AM7"/>
    <mergeCell ref="AB547:AB549"/>
    <mergeCell ref="AB544:AB546"/>
    <mergeCell ref="AD544:AD546"/>
    <mergeCell ref="AD547:AD549"/>
    <mergeCell ref="AD550:AD552"/>
    <mergeCell ref="AB570:AB593"/>
    <mergeCell ref="AB550:AB552"/>
    <mergeCell ref="AB332:AB333"/>
    <mergeCell ref="AC332:AC333"/>
    <mergeCell ref="AD5:AE5"/>
    <mergeCell ref="AE6:AE7"/>
    <mergeCell ref="BM642:BM665"/>
    <mergeCell ref="BN642:BN665"/>
    <mergeCell ref="BM544:BM546"/>
    <mergeCell ref="BN544:BN546"/>
    <mergeCell ref="BM547:BM549"/>
    <mergeCell ref="BN547:BN549"/>
    <mergeCell ref="BM550:BM552"/>
    <mergeCell ref="BN550:BN552"/>
    <mergeCell ref="BM594:BM617"/>
    <mergeCell ref="BN594:BN617"/>
    <mergeCell ref="BM618:BM641"/>
    <mergeCell ref="BN618:BN641"/>
  </mergeCells>
  <phoneticPr fontId="8"/>
  <dataValidations count="10">
    <dataValidation type="list" allowBlank="1" showInputMessage="1" showErrorMessage="1" sqref="AE540:AF543 AE377:AF382 AE81:AF87 AE102:AF103 W121 AE180:AF181 AE123:AF131 W330:W332 AE133:AF136 AE359:AF365 AE9:AF17 W460 W102:W103 W133:W136 AE145:AF145 W145 W359:W365 W320:W323 W9:W17 W123:W131 W180:W181 W81:W87 W211:W222 W296:W300 AE296:AF300 AE523:AF538 W377:W382 W19:W33 W540:W543 AE211:AF222 AE19:AF33 W523:W538 AE320:AF323 W483:W484 AC19:AC33 AC211:AC222 AC523:AC538 AC296:AC300 W117 AE444:AF460 W203:W209 AC9:AC17 AE325:AF332 AC359:AC365 AC133:AC136 AC123:AC131 AC180:AC181 AC145 AC102:AC103 AC81:AC87 AC377:AC382 AC540:AC543 AC320:AC323 W197:W198 AC405:AC418 W302:W307 W147:W148 W354 W325:W328 W334:W335 W337 W183:W195 W417:W418 W405:W409 W414 AE405:AF418 AC325:AC332 AE200:AF209 AC200:AC209 W201 AC444:AC460 W444:W458 W462:W479 AE462:AF484 AC462:AC484 W481 AC138:AC143 W140:W143 AE138:AF143 W345:W352 W114 W262:W266 AC384:AC389 W384:W389 AE384:AF389 AC246:AC260 W246:W260 AE246:AF260 AE174:AF178 W174:W178 AC174:AC178 AE105:AF112 AC105:AC112 W105:W112 AE504:AF521 AC504:AC521 W504:W521 AE494:AF502 W494:W502 AC494:AC502 AE486:AF492 W486:W492 AC486:AC492 W422:W438 AE420:AF442 AC420:AC442 W395:W403 AC393:AC403 AE393:AF403 AC367:AC375 AE367:AF375 W367:W375 W356:W357 W339:W343 AE334:AF357 AC334:AC357 W309:W318 AC302:AC318 AE302:AF318 AC278:AC294 AE278:AF294 W278:W294 AE262:AF276 AC262:AC276 W268:W276 AC236:AC244 W236:W244 AE236:AF244 AC224:AC234 W224:W234 AE224:AF234 AC183:AC198 AE183:AF198 W165:W171 W151:W163 AC147:AC172 AE147:AF172 W98:W100 AE89:AF100 AC89:AC100 W89:W96 AE74:AF79 W74:W79 AC74:AC79 AE50:AF72 AC50:AC72 W50:W72 W45:W48 AE45:AF48 AC45:AC48 AC42:AC43 W42:W43 AE42:AF43 AE35:AF40 W35:W40 AC35:AC40 AE114:AF121 AC114:AC121 AC391 W391 AE391:AF391">
      <formula1>"前年度新規,最終実施年度,行革推進会議,その他,平成２５年対象,平成２６年対象"</formula1>
    </dataValidation>
    <dataValidation type="list" allowBlank="1" showInputMessage="1" showErrorMessage="1" sqref="AB320:AB323 AB540:AB543 AB377:AB382 AB81:AB87 AB102:AB103 AB180:AB181 X517:Z520 AB123:AB131 X399:X400 X535:Z536 AB19:AB33 AB133:AB136 AB359:AB365 AB9:AB17 AB211:AB222 AB296:AB300 AB523:AB538 AD320:AD323 AD540:AD543 AD377:AD382 AD81:AD87 AD102:AD103 AD180:AD181 AB444:AB460 AD123:AD131 AD19:AD33 AD133:AD136 AD359:AD365 AB325:AB332 AD9:AD17 AD200:AD209 AD211:AD222 AD296:AD300 AD523:AD538 AD145 AD462:AD484 X414:Z418 AB405:AB418 AD405:AD418 AD325:AD332 AB200:AB209 AD444:AD460 AB462:AB484 AD138:AD143 AB138:AB143 AD384:AD389 AB384:AB389 AD246:AD260 AB246:AB260 AB174:AB178 AD174:AD178 AB105:AB112 AD105:AD112 AB504:AB521 AD504:AD521 AB494:AB502 AD494:AD502 AB486:AB492 AD486:AD492 AB420:AB442 AD420:AD442 AB393:AB403 AD393:AD403 AD367:AD375 AB367:AB375 AD334:AD357 AB334:AB357 AD302:AD318 AB302:AB318 AD278:AD294 AB278:AB294 AD262:AD276 AB262:AB276 AD236:AD244 AB236:AB244 AD224:AD234 AB224:AB234 AD183:AD198 AB183:AB198 AB147:AB172 AD147:AD172 AB89:AB100 AD89:AD100 AB74:AB79 AD74:AD79 AD50:AD72 AB50:AB72 AB45:AB48 AD45:AD48 AD42:AD43 AB42:AB43 AB35:AB40 AD35:AD40 AB114:AB121 AD114:AD121 AD391 AB391">
      <formula1>"○, 　,"</formula1>
    </dataValidation>
    <dataValidation type="list" allowBlank="1" showInputMessage="1" showErrorMessage="1" sqref="I543">
      <formula1>"事業全体の抜本的改善,事業内容の改善,現状通り, 　,-,"</formula1>
    </dataValidation>
    <dataValidation type="list" allowBlank="1" showInputMessage="1" showErrorMessage="1" sqref="O543 BM543">
      <formula1>"廃止,段階的廃止,縮減,執行等改善,-,"</formula1>
    </dataValidation>
    <dataValidation type="list" allowBlank="1" showInputMessage="1" showErrorMessage="1" sqref="I544:I553">
      <formula1>#REF!</formula1>
    </dataValidation>
    <dataValidation type="list" allowBlank="1" showInputMessage="1" showErrorMessage="1" sqref="BM444:BM460 BM138:BM143 BM211:BM219 BM183:BM198 BM523:BM538 BM246:BM253 BM9:BM17 BM19:BM33 BM200:BM209 BM81:BM87 BM102:BM103 BM123:BM131 BM133:BM136 BM114:BM121 BM302:BM312 BM180:BM181 BM145 BM462:BM484 BM325:BM332 BM296 BM320:BM323 BM540:BM542 BM405:BM418 BM359:BM365 BM377:BM379 BM384:BM389 BM105:BM112 BM504:BM520 BM494:BM502 BM486:BM492 BM420:BM442 BM393:BM400 BM367:BM375 BM334:BM355 BM278:BM289 BM262:BM272 BM236:BM241 BM224:BM234 BM147:BM172 BM89:BM100 BM74:BM79 BM50:BM72 BM45:BM48 BM42:BM43 BM35:BM40 BM391">
      <formula1>"廃止,段階的廃止,縮減,執行等改善,現状通り"</formula1>
    </dataValidation>
    <dataValidation type="list" allowBlank="1" showInputMessage="1" showErrorMessage="1" sqref="BM300 BM315">
      <formula1>$AG$2:$AG$185</formula1>
    </dataValidation>
    <dataValidation type="list" allowBlank="1" showInputMessage="1" showErrorMessage="1" sqref="W115:W116 W439:W442 W336 W338 W344 W353 W355 W172 W196 W97 W393:W394 W410:W413 W415:W416 W420:W421 W329 W200 W202 W459 W480 W482 W138:W139 W267 W308 W164 W149:W150 W118:W120">
      <formula1>"前年度新規,最終実施年度,行革推進会議,その他,平成２５年対象,平成２６年対象,平成２７年公開プロセス,平成２５年対象及び平成２７年公開プロセス,最終実施年度及び平成２７年公開プロセス"</formula1>
    </dataValidation>
    <dataValidation type="list" allowBlank="1" showInputMessage="1" showErrorMessage="1" sqref="O9:O332 O334:O389 O391:O542">
      <formula1>"廃止,,縮減,執行等改善,現状通り,予定通り終了"</formula1>
    </dataValidation>
    <dataValidation type="list" allowBlank="1" showInputMessage="1" showErrorMessage="1" sqref="I9:I332 I334:I389 N390 I391:I542">
      <formula1>"廃止,事業全体の抜本的改善,事業内容の一部改善,現状通り,終了予定"</formula1>
    </dataValidation>
  </dataValidations>
  <printOptions horizontalCentered="1"/>
  <pageMargins left="0.19685039370078741" right="0.19685039370078741" top="0.59055118110236227" bottom="0.39370078740157483" header="0.31496062992125984" footer="0.11811023622047245"/>
  <pageSetup paperSize="8" scale="33" fitToHeight="0" orientation="landscape" errors="dash" r:id="rId1"/>
  <headerFooter alignWithMargins="0">
    <oddHeader>&amp;L&amp;18様式１&amp;R&amp;"ＭＳ Ｐゴシック,太字"&amp;22 &amp;D</oddHeader>
    <oddFooter>&amp;C&amp;"ＭＳ Ｐゴシック,太字"&amp;14&amp;P/&amp;N</oddFooter>
  </headerFooter>
  <rowBreaks count="2" manualBreakCount="2">
    <brk id="261" max="32" man="1"/>
    <brk id="354"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（様式1）26年度事業</vt:lpstr>
      <vt:lpstr>'（様式1）26年度事業'!Print_Area</vt:lpstr>
      <vt:lpstr>'（様式1）26年度事業'!Print_Titles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平成27年度行政事業レビュー事業単位整理票兼点検結果の平成28年度予算概算要求への反映状況調表（様式1）</dc:title>
  <dc:creator>文部科学省</dc:creator>
  <cp:lastModifiedBy>文部科学省</cp:lastModifiedBy>
  <cp:lastPrinted>2015-09-09T10:21:56Z</cp:lastPrinted>
  <dcterms:created xsi:type="dcterms:W3CDTF">2010-04-08T08:09:34Z</dcterms:created>
  <dcterms:modified xsi:type="dcterms:W3CDTF">2015-10-20T08:53:18Z</dcterms:modified>
</cp:coreProperties>
</file>